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tables/table2.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tables/table3.xml" ContentType="application/vnd.openxmlformats-officedocument.spreadsheetml.table+xml"/>
  <Override PartName="/xl/comments8.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fileSharing readOnlyRecommended="1"/>
  <workbookPr codeName="ThisWorkbook"/>
  <mc:AlternateContent xmlns:mc="http://schemas.openxmlformats.org/markup-compatibility/2006">
    <mc:Choice Requires="x15">
      <x15ac:absPath xmlns:x15ac="http://schemas.microsoft.com/office/spreadsheetml/2010/11/ac" url="https://ecsdaeu.sharepoint.com/dossiers/3. Projects/Members Data/2. Database and Stats/1. ECSDA Database/2. Online database/2. Data collection/2024 data/"/>
    </mc:Choice>
  </mc:AlternateContent>
  <xr:revisionPtr revIDLastSave="277" documentId="1_{DFADBE3C-9A1C-4C0A-AE8A-501242D5F635}" xr6:coauthVersionLast="47" xr6:coauthVersionMax="47" xr10:uidLastSave="{04C7FDB0-62E4-456F-BE8D-7F902876816A}"/>
  <bookViews>
    <workbookView xWindow="-25320" yWindow="4530" windowWidth="25440" windowHeight="15270" tabRatio="764" activeTab="4" xr2:uid="{00000000-000D-0000-FFFF-FFFF00000000}"/>
  </bookViews>
  <sheets>
    <sheet name="1. General Information" sheetId="3" r:id="rId1"/>
    <sheet name="2. Governance" sheetId="4" r:id="rId2"/>
    <sheet name="3. Participants" sheetId="8" r:id="rId3"/>
    <sheet name="4. Revenues" sheetId="9" r:id="rId4"/>
    <sheet name="5. Custody" sheetId="10" r:id="rId5"/>
    <sheet name="6. Corporate actions" sheetId="11" r:id="rId6"/>
    <sheet name="7. Financial instr. &amp; account" sheetId="12" r:id="rId7"/>
    <sheet name="8. Services" sheetId="15" r:id="rId8"/>
  </sheets>
  <definedNames>
    <definedName name="_xlnm._FilterDatabase" localSheetId="0" hidden="1">'1. General Information'!$A$6:$J$45</definedName>
    <definedName name="ACG">#REF!</definedName>
    <definedName name="ECSD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6" i="11" l="1"/>
  <c r="F27" i="11"/>
  <c r="V15" i="10" l="1"/>
  <c r="X15" i="10"/>
  <c r="I6" i="9" l="1"/>
  <c r="G258" i="4"/>
  <c r="F258" i="4"/>
  <c r="E258" i="4"/>
  <c r="G257" i="4"/>
  <c r="G256" i="4"/>
  <c r="G255" i="4"/>
  <c r="G254" i="4"/>
  <c r="G253" i="4"/>
  <c r="G252" i="4"/>
  <c r="G251" i="4"/>
  <c r="G250" i="4"/>
  <c r="G249" i="4"/>
  <c r="E27" i="11" l="1"/>
  <c r="W69" i="10"/>
  <c r="V69" i="10"/>
  <c r="U69" i="10"/>
  <c r="T69" i="10"/>
  <c r="S69" i="10"/>
  <c r="R69" i="10"/>
  <c r="X69" i="10" s="1"/>
  <c r="Y67" i="10" s="1"/>
  <c r="P69" i="10"/>
  <c r="O69" i="10"/>
  <c r="N69" i="10"/>
  <c r="M69" i="10"/>
  <c r="L69" i="10"/>
  <c r="K69" i="10"/>
  <c r="J69" i="10"/>
  <c r="X68" i="10"/>
  <c r="P68" i="10"/>
  <c r="X67" i="10"/>
  <c r="P67" i="10"/>
  <c r="G67" i="10"/>
  <c r="G25" i="9"/>
  <c r="H25" i="9" s="1"/>
  <c r="I25" i="9" s="1"/>
  <c r="K50" i="8"/>
  <c r="K49" i="8"/>
  <c r="L49" i="8" s="1"/>
  <c r="G218" i="4"/>
  <c r="F218" i="4"/>
  <c r="E218" i="4"/>
  <c r="G217" i="4"/>
  <c r="G216" i="4"/>
  <c r="G215" i="4"/>
  <c r="G214" i="4"/>
  <c r="G213" i="4"/>
  <c r="G212" i="4"/>
  <c r="G211" i="4"/>
  <c r="G210" i="4"/>
  <c r="G209" i="4"/>
  <c r="H20" i="9" l="1"/>
  <c r="I20" i="9" s="1"/>
  <c r="H30" i="9" l="1"/>
  <c r="I30" i="9" s="1"/>
  <c r="F40" i="11" l="1"/>
  <c r="H38" i="9"/>
  <c r="I38" i="9" s="1"/>
  <c r="K76" i="8"/>
  <c r="K75" i="8"/>
  <c r="L75" i="8" s="1"/>
  <c r="F348" i="4"/>
  <c r="E348" i="4"/>
  <c r="G347" i="4"/>
  <c r="G346" i="4"/>
  <c r="G345" i="4"/>
  <c r="G344" i="4"/>
  <c r="G343" i="4"/>
  <c r="G342" i="4"/>
  <c r="G341" i="4"/>
  <c r="G340" i="4"/>
  <c r="G348" i="4" s="1"/>
  <c r="X45" i="10" l="1"/>
  <c r="F45" i="11"/>
  <c r="W123" i="10"/>
  <c r="V123" i="10"/>
  <c r="U123" i="10"/>
  <c r="T123" i="10"/>
  <c r="S123" i="10"/>
  <c r="R123" i="10"/>
  <c r="X123" i="10" s="1"/>
  <c r="Y121" i="10" s="1"/>
  <c r="O123" i="10"/>
  <c r="N123" i="10"/>
  <c r="M123" i="10"/>
  <c r="L123" i="10"/>
  <c r="K123" i="10"/>
  <c r="J123" i="10"/>
  <c r="P123" i="10" s="1"/>
  <c r="X122" i="10"/>
  <c r="P122" i="10"/>
  <c r="X121" i="10"/>
  <c r="P121" i="10"/>
  <c r="G121" i="10"/>
  <c r="G91" i="10" l="1"/>
  <c r="V33" i="10"/>
  <c r="G28" i="10"/>
  <c r="G31" i="10"/>
  <c r="H13" i="9"/>
  <c r="I13" i="9"/>
  <c r="K25" i="8"/>
  <c r="X27" i="10"/>
  <c r="W30" i="10" l="1"/>
  <c r="V30" i="10"/>
  <c r="U30" i="10"/>
  <c r="T30" i="10"/>
  <c r="S30" i="10"/>
  <c r="R30" i="10"/>
  <c r="X30" i="10" s="1"/>
  <c r="O30" i="10"/>
  <c r="N30" i="10"/>
  <c r="P30" i="10" s="1"/>
  <c r="M30" i="10"/>
  <c r="L30" i="10"/>
  <c r="K30" i="10"/>
  <c r="J30" i="10"/>
  <c r="X29" i="10"/>
  <c r="P29" i="10"/>
  <c r="X28" i="10"/>
  <c r="P28" i="10"/>
  <c r="G88" i="4"/>
  <c r="F88" i="4"/>
  <c r="E88" i="4"/>
  <c r="G87" i="4"/>
  <c r="G86" i="4"/>
  <c r="G85" i="4"/>
  <c r="G84" i="4"/>
  <c r="G83" i="4"/>
  <c r="G82" i="4"/>
  <c r="G81" i="4"/>
  <c r="G80" i="4"/>
  <c r="G79" i="4"/>
  <c r="W24" i="10" l="1"/>
  <c r="V24" i="10"/>
  <c r="U24" i="10"/>
  <c r="T24" i="10"/>
  <c r="S24" i="10"/>
  <c r="R24" i="10"/>
  <c r="X24" i="10" s="1"/>
  <c r="Y22" i="10" s="1"/>
  <c r="O24" i="10"/>
  <c r="N24" i="10"/>
  <c r="M24" i="10"/>
  <c r="L24" i="10"/>
  <c r="K24" i="10"/>
  <c r="J24" i="10"/>
  <c r="X23" i="10"/>
  <c r="P23" i="10"/>
  <c r="X22" i="10"/>
  <c r="P22" i="10"/>
  <c r="P24" i="10" s="1"/>
  <c r="G22" i="10"/>
  <c r="H10" i="9"/>
  <c r="I10" i="9" s="1"/>
  <c r="K20" i="8"/>
  <c r="L19" i="8"/>
  <c r="K19" i="8"/>
  <c r="G68" i="4"/>
  <c r="F68" i="4"/>
  <c r="E68" i="4"/>
  <c r="G67" i="4"/>
  <c r="G66" i="4"/>
  <c r="G65" i="4"/>
  <c r="G64" i="4"/>
  <c r="G63" i="4"/>
  <c r="G62" i="4"/>
  <c r="G61" i="4"/>
  <c r="G60" i="4"/>
  <c r="G59" i="4"/>
  <c r="W51" i="10" l="1"/>
  <c r="V51" i="10"/>
  <c r="U51" i="10"/>
  <c r="T51" i="10"/>
  <c r="S51" i="10"/>
  <c r="R51" i="10"/>
  <c r="X51" i="10" s="1"/>
  <c r="Y49" i="10" s="1"/>
  <c r="O51" i="10"/>
  <c r="N51" i="10"/>
  <c r="M51" i="10"/>
  <c r="L51" i="10"/>
  <c r="K51" i="10"/>
  <c r="J51" i="10"/>
  <c r="P51" i="10" s="1"/>
  <c r="X50" i="10"/>
  <c r="P50" i="10"/>
  <c r="X49" i="10"/>
  <c r="P49" i="10"/>
  <c r="G49" i="10"/>
  <c r="V42" i="10" l="1"/>
  <c r="X42" i="10" s="1"/>
  <c r="Y40" i="10" s="1"/>
  <c r="U42" i="10"/>
  <c r="T42" i="10"/>
  <c r="S42" i="10"/>
  <c r="R42" i="10"/>
  <c r="N42" i="10"/>
  <c r="M42" i="10"/>
  <c r="L42" i="10"/>
  <c r="K42" i="10"/>
  <c r="J42" i="10"/>
  <c r="P42" i="10" s="1"/>
  <c r="X41" i="10"/>
  <c r="P41" i="10"/>
  <c r="X40" i="10"/>
  <c r="P40" i="10"/>
  <c r="G40" i="10"/>
  <c r="F46" i="11" l="1"/>
  <c r="W126" i="10"/>
  <c r="V126" i="10"/>
  <c r="U126" i="10"/>
  <c r="T126" i="10"/>
  <c r="S126" i="10"/>
  <c r="R126" i="10"/>
  <c r="O126" i="10"/>
  <c r="N126" i="10"/>
  <c r="L126" i="10"/>
  <c r="K126" i="10"/>
  <c r="J126" i="10"/>
  <c r="X125" i="10"/>
  <c r="P125" i="10"/>
  <c r="X124" i="10"/>
  <c r="X126" i="10" s="1"/>
  <c r="Y124" i="10" s="1"/>
  <c r="M124" i="10"/>
  <c r="M126" i="10" s="1"/>
  <c r="G124" i="10"/>
  <c r="P126" i="10" l="1"/>
  <c r="P124" i="10"/>
  <c r="F44" i="11" l="1"/>
  <c r="W120" i="10"/>
  <c r="V120" i="10"/>
  <c r="U120" i="10"/>
  <c r="T120" i="10"/>
  <c r="S120" i="10"/>
  <c r="R120" i="10"/>
  <c r="X120" i="10" s="1"/>
  <c r="Y118" i="10" s="1"/>
  <c r="O120" i="10"/>
  <c r="N120" i="10"/>
  <c r="M120" i="10"/>
  <c r="L120" i="10"/>
  <c r="K120" i="10"/>
  <c r="J120" i="10"/>
  <c r="P120" i="10" s="1"/>
  <c r="X119" i="10"/>
  <c r="P119" i="10"/>
  <c r="X118" i="10"/>
  <c r="P118" i="10"/>
  <c r="G118" i="10"/>
  <c r="H42" i="9"/>
  <c r="I42" i="9" s="1"/>
  <c r="K84" i="8"/>
  <c r="K83" i="8"/>
  <c r="W117" i="10" l="1"/>
  <c r="V117" i="10"/>
  <c r="U117" i="10"/>
  <c r="T117" i="10"/>
  <c r="S117" i="10"/>
  <c r="R117" i="10"/>
  <c r="X117" i="10" s="1"/>
  <c r="Y115" i="10" s="1"/>
  <c r="O117" i="10"/>
  <c r="N117" i="10"/>
  <c r="M117" i="10"/>
  <c r="L117" i="10"/>
  <c r="K117" i="10"/>
  <c r="J117" i="10"/>
  <c r="P117" i="10" s="1"/>
  <c r="X116" i="10"/>
  <c r="P116" i="10"/>
  <c r="X115" i="10"/>
  <c r="P115" i="10"/>
  <c r="G115" i="10"/>
  <c r="H41" i="9"/>
  <c r="I41" i="9" s="1"/>
  <c r="S111" i="10" l="1"/>
  <c r="X111" i="10" s="1"/>
  <c r="Y109" i="10" s="1"/>
  <c r="J111" i="10"/>
  <c r="G109" i="10"/>
  <c r="H39" i="9"/>
  <c r="I39" i="9" s="1"/>
  <c r="K78" i="8"/>
  <c r="K77" i="8"/>
  <c r="W105" i="10" l="1"/>
  <c r="V105" i="10"/>
  <c r="U105" i="10"/>
  <c r="T105" i="10"/>
  <c r="S105" i="10"/>
  <c r="R105" i="10"/>
  <c r="X105" i="10" s="1"/>
  <c r="Y103" i="10" s="1"/>
  <c r="O105" i="10"/>
  <c r="N105" i="10"/>
  <c r="M105" i="10"/>
  <c r="L105" i="10"/>
  <c r="K105" i="10"/>
  <c r="J105" i="10"/>
  <c r="P105" i="10" s="1"/>
  <c r="X104" i="10"/>
  <c r="P104" i="10"/>
  <c r="X103" i="10"/>
  <c r="P103" i="10"/>
  <c r="G103" i="10"/>
  <c r="I37" i="9"/>
  <c r="K74" i="8"/>
  <c r="K73" i="8"/>
  <c r="L73" i="8" s="1"/>
  <c r="G338" i="4"/>
  <c r="F338" i="4"/>
  <c r="E338" i="4"/>
  <c r="G337" i="4"/>
  <c r="G336" i="4"/>
  <c r="G335" i="4"/>
  <c r="G334" i="4"/>
  <c r="G333" i="4"/>
  <c r="G332" i="4"/>
  <c r="G331" i="4"/>
  <c r="G330" i="4"/>
  <c r="G329" i="4"/>
  <c r="W87" i="10" l="1"/>
  <c r="V87" i="10"/>
  <c r="U87" i="10"/>
  <c r="T87" i="10"/>
  <c r="S87" i="10"/>
  <c r="R87" i="10"/>
  <c r="O87" i="10"/>
  <c r="N87" i="10"/>
  <c r="M87" i="10"/>
  <c r="L87" i="10"/>
  <c r="K87" i="10"/>
  <c r="J87" i="10"/>
  <c r="P86" i="10"/>
  <c r="X85" i="10"/>
  <c r="X87" i="10" s="1"/>
  <c r="Y85" i="10" s="1"/>
  <c r="P85" i="10"/>
  <c r="P87" i="10" s="1"/>
  <c r="G85" i="10"/>
  <c r="G278" i="4"/>
  <c r="F278" i="4"/>
  <c r="E278" i="4"/>
  <c r="G277" i="4"/>
  <c r="G276" i="4"/>
  <c r="G275" i="4"/>
  <c r="G274" i="4"/>
  <c r="G273" i="4"/>
  <c r="G272" i="4"/>
  <c r="G271" i="4"/>
  <c r="G270" i="4"/>
  <c r="G269" i="4"/>
  <c r="F23" i="11" l="1"/>
  <c r="W57" i="10"/>
  <c r="V57" i="10"/>
  <c r="U57" i="10"/>
  <c r="T57" i="10"/>
  <c r="S57" i="10"/>
  <c r="R57" i="10"/>
  <c r="O57" i="10"/>
  <c r="N57" i="10"/>
  <c r="M57" i="10"/>
  <c r="L57" i="10"/>
  <c r="K57" i="10"/>
  <c r="J57" i="10"/>
  <c r="P57" i="10" s="1"/>
  <c r="X56" i="10"/>
  <c r="P56" i="10"/>
  <c r="X55" i="10"/>
  <c r="X57" i="10" s="1"/>
  <c r="Y55" i="10" s="1"/>
  <c r="P55" i="10"/>
  <c r="G55" i="10"/>
  <c r="I21" i="9"/>
  <c r="H21" i="9"/>
  <c r="K42" i="8"/>
  <c r="K41" i="8"/>
  <c r="L41" i="8" s="1"/>
  <c r="G178" i="4"/>
  <c r="F178" i="4"/>
  <c r="E178" i="4"/>
  <c r="G177" i="4"/>
  <c r="G176" i="4"/>
  <c r="G175" i="4"/>
  <c r="G174" i="4"/>
  <c r="G173" i="4"/>
  <c r="G172" i="4"/>
  <c r="G171" i="4"/>
  <c r="G170" i="4"/>
  <c r="G169" i="4"/>
  <c r="R75" i="10"/>
  <c r="P73" i="10"/>
  <c r="U75" i="10"/>
  <c r="X75" i="10"/>
  <c r="H35" i="9"/>
  <c r="H34" i="9"/>
  <c r="H44" i="9"/>
  <c r="I44" i="9"/>
  <c r="H28" i="9"/>
  <c r="I28" i="9"/>
  <c r="N96" i="10"/>
  <c r="L96" i="10"/>
  <c r="J96" i="10"/>
  <c r="F17" i="11"/>
  <c r="Y37" i="10"/>
  <c r="H15" i="9"/>
  <c r="I15" i="9" s="1"/>
  <c r="P77" i="10"/>
  <c r="R48" i="15"/>
  <c r="Q48" i="15"/>
  <c r="P48" i="15"/>
  <c r="O48" i="15"/>
  <c r="N48" i="15"/>
  <c r="M48" i="15"/>
  <c r="L48" i="15"/>
  <c r="K48" i="15"/>
  <c r="J48" i="15"/>
  <c r="I48" i="15"/>
  <c r="H48" i="15"/>
  <c r="G48" i="15"/>
  <c r="F48" i="15"/>
  <c r="E48" i="15"/>
  <c r="D48" i="15"/>
  <c r="P208" i="12" l="1"/>
  <c r="O208" i="12"/>
  <c r="G106" i="10" l="1"/>
  <c r="G94" i="10"/>
  <c r="G79" i="10"/>
  <c r="G64" i="10"/>
  <c r="G37" i="10"/>
  <c r="G25" i="10"/>
  <c r="I22" i="9"/>
  <c r="I24" i="9"/>
  <c r="P76" i="10"/>
  <c r="P78" i="10" s="1"/>
  <c r="S54" i="10"/>
  <c r="T54" i="10"/>
  <c r="U54" i="10"/>
  <c r="V54" i="10"/>
  <c r="W54" i="10"/>
  <c r="R54" i="10"/>
  <c r="T75" i="10"/>
  <c r="V75" i="10"/>
  <c r="W75" i="10"/>
  <c r="X76" i="10"/>
  <c r="X77" i="10"/>
  <c r="T78" i="10"/>
  <c r="U78" i="10"/>
  <c r="V78" i="10"/>
  <c r="W78" i="10"/>
  <c r="S78" i="10"/>
  <c r="R78" i="10"/>
  <c r="W90" i="10"/>
  <c r="V90" i="10"/>
  <c r="U90" i="10"/>
  <c r="T90" i="10"/>
  <c r="R90" i="10"/>
  <c r="P52" i="10"/>
  <c r="O54" i="10"/>
  <c r="M60" i="10"/>
  <c r="N54" i="10"/>
  <c r="L54" i="10"/>
  <c r="K78" i="10"/>
  <c r="L78" i="10"/>
  <c r="M78" i="10"/>
  <c r="N78" i="10"/>
  <c r="O78" i="10"/>
  <c r="J78" i="10"/>
  <c r="K75" i="10"/>
  <c r="L75" i="10"/>
  <c r="M75" i="10"/>
  <c r="N75" i="10"/>
  <c r="J75" i="10"/>
  <c r="J54" i="10"/>
  <c r="G7" i="10"/>
  <c r="G10" i="10"/>
  <c r="F127" i="10"/>
  <c r="E127" i="10"/>
  <c r="W60" i="10"/>
  <c r="V60" i="10"/>
  <c r="U60" i="10"/>
  <c r="T60" i="10"/>
  <c r="S60" i="10"/>
  <c r="R60" i="10"/>
  <c r="O60" i="10"/>
  <c r="N60" i="10"/>
  <c r="L60" i="10"/>
  <c r="K60" i="10"/>
  <c r="J60" i="10"/>
  <c r="X59" i="10"/>
  <c r="P59" i="10"/>
  <c r="X58" i="10"/>
  <c r="P58" i="10"/>
  <c r="G58" i="10"/>
  <c r="X54" i="10" l="1"/>
  <c r="X78" i="10"/>
  <c r="X60" i="10"/>
  <c r="Y58" i="10" s="1"/>
  <c r="P60" i="10"/>
  <c r="K40" i="8"/>
  <c r="K39" i="8"/>
  <c r="K44" i="8"/>
  <c r="K43" i="8"/>
  <c r="G188" i="4"/>
  <c r="F188" i="4"/>
  <c r="E188" i="4"/>
  <c r="G187" i="4"/>
  <c r="G186" i="4"/>
  <c r="G185" i="4"/>
  <c r="G184" i="4"/>
  <c r="G183" i="4"/>
  <c r="G182" i="4"/>
  <c r="G181" i="4"/>
  <c r="G180" i="4"/>
  <c r="G179" i="4"/>
  <c r="L43" i="8" l="1"/>
  <c r="W102" i="10" l="1"/>
  <c r="V102" i="10"/>
  <c r="U102" i="10"/>
  <c r="T102" i="10"/>
  <c r="S102" i="10"/>
  <c r="R102" i="10"/>
  <c r="O102" i="10"/>
  <c r="N102" i="10"/>
  <c r="M102" i="10"/>
  <c r="L102" i="10"/>
  <c r="K102" i="10"/>
  <c r="J102" i="10"/>
  <c r="X101" i="10"/>
  <c r="P101" i="10"/>
  <c r="X100" i="10"/>
  <c r="P100" i="10"/>
  <c r="X102" i="10" l="1"/>
  <c r="Y100" i="10" s="1"/>
  <c r="P102" i="10"/>
  <c r="G88" i="10"/>
  <c r="W84" i="10"/>
  <c r="V84" i="10"/>
  <c r="U84" i="10"/>
  <c r="T84" i="10"/>
  <c r="S84" i="10"/>
  <c r="R84" i="10"/>
  <c r="O84" i="10"/>
  <c r="N84" i="10"/>
  <c r="M84" i="10"/>
  <c r="L84" i="10"/>
  <c r="K84" i="10"/>
  <c r="J84" i="10"/>
  <c r="J72" i="10"/>
  <c r="K72" i="10"/>
  <c r="L72" i="10"/>
  <c r="M72" i="10"/>
  <c r="N72" i="10"/>
  <c r="O72" i="10"/>
  <c r="G82" i="10"/>
  <c r="W114" i="10" l="1"/>
  <c r="V114" i="10"/>
  <c r="U114" i="10"/>
  <c r="T114" i="10"/>
  <c r="S114" i="10"/>
  <c r="R114" i="10"/>
  <c r="O114" i="10"/>
  <c r="N114" i="10"/>
  <c r="M114" i="10"/>
  <c r="L114" i="10"/>
  <c r="K114" i="10"/>
  <c r="J114" i="10"/>
  <c r="X113" i="10"/>
  <c r="P113" i="10"/>
  <c r="X112" i="10"/>
  <c r="P112" i="10"/>
  <c r="G112" i="10"/>
  <c r="H40" i="9"/>
  <c r="I40" i="9" s="1"/>
  <c r="P114" i="10" l="1"/>
  <c r="X114" i="10"/>
  <c r="Y112" i="10" s="1"/>
  <c r="W108" i="10" l="1"/>
  <c r="V108" i="10"/>
  <c r="U108" i="10"/>
  <c r="T108" i="10"/>
  <c r="S108" i="10"/>
  <c r="R108" i="10"/>
  <c r="O108" i="10"/>
  <c r="N108" i="10"/>
  <c r="M108" i="10"/>
  <c r="L108" i="10"/>
  <c r="K108" i="10"/>
  <c r="J108" i="10"/>
  <c r="X107" i="10"/>
  <c r="P107" i="10"/>
  <c r="X106" i="10"/>
  <c r="P106" i="10"/>
  <c r="P108" i="10" l="1"/>
  <c r="X108" i="10"/>
  <c r="Y106" i="10" s="1"/>
  <c r="G318" i="4" l="1"/>
  <c r="F318" i="4"/>
  <c r="E318" i="4"/>
  <c r="G317" i="4"/>
  <c r="G316" i="4"/>
  <c r="G315" i="4"/>
  <c r="G314" i="4"/>
  <c r="G313" i="4"/>
  <c r="G312" i="4"/>
  <c r="G311" i="4"/>
  <c r="G310" i="4"/>
  <c r="G309" i="4"/>
  <c r="X81" i="10" l="1"/>
  <c r="Y79" i="10" s="1"/>
  <c r="W81" i="10"/>
  <c r="V81" i="10"/>
  <c r="U81" i="10"/>
  <c r="T81" i="10"/>
  <c r="S81" i="10"/>
  <c r="R81" i="10"/>
  <c r="O81" i="10"/>
  <c r="N81" i="10"/>
  <c r="M81" i="10"/>
  <c r="L81" i="10"/>
  <c r="K81" i="10"/>
  <c r="J81" i="10"/>
  <c r="X80" i="10"/>
  <c r="P80" i="10"/>
  <c r="X79" i="10"/>
  <c r="P79" i="10"/>
  <c r="P81" i="10" l="1"/>
  <c r="S75" i="10"/>
  <c r="O75" i="10"/>
  <c r="X74" i="10"/>
  <c r="P74" i="10"/>
  <c r="P75" i="10" s="1"/>
  <c r="X73" i="10"/>
  <c r="Y73" i="10" l="1"/>
  <c r="F25" i="11" l="1"/>
  <c r="P53" i="10" l="1"/>
  <c r="P54" i="10" s="1"/>
  <c r="M54" i="10"/>
  <c r="H11" i="9" l="1"/>
  <c r="I11" i="9" s="1"/>
  <c r="W18" i="10" l="1"/>
  <c r="V18" i="10"/>
  <c r="U18" i="10"/>
  <c r="T18" i="10"/>
  <c r="S18" i="10"/>
  <c r="R18" i="10"/>
  <c r="O18" i="10"/>
  <c r="N18" i="10"/>
  <c r="M18" i="10"/>
  <c r="L18" i="10"/>
  <c r="K18" i="10"/>
  <c r="J18" i="10"/>
  <c r="X17" i="10"/>
  <c r="X16" i="10"/>
  <c r="G16" i="10"/>
  <c r="H8" i="9"/>
  <c r="I8" i="9" s="1"/>
  <c r="F9" i="11"/>
  <c r="X18" i="10" l="1"/>
  <c r="W12" i="10"/>
  <c r="V12" i="10"/>
  <c r="U12" i="10"/>
  <c r="T12" i="10"/>
  <c r="S12" i="10"/>
  <c r="R12" i="10"/>
  <c r="X11" i="10"/>
  <c r="O12" i="10"/>
  <c r="N12" i="10"/>
  <c r="M12" i="10"/>
  <c r="L12" i="10"/>
  <c r="K12" i="10"/>
  <c r="J12" i="10"/>
  <c r="P11" i="10"/>
  <c r="P10" i="10"/>
  <c r="X12" i="10" l="1"/>
  <c r="Y10" i="10" s="1"/>
  <c r="P12" i="10"/>
  <c r="V48" i="10"/>
  <c r="P46" i="10"/>
  <c r="G13" i="10"/>
  <c r="K32" i="8"/>
  <c r="K31" i="8"/>
  <c r="L77" i="8" l="1"/>
  <c r="L31" i="8"/>
  <c r="H43" i="9"/>
  <c r="I43" i="9" s="1"/>
  <c r="H36" i="9"/>
  <c r="I36" i="9" s="1"/>
  <c r="I35" i="9"/>
  <c r="I34" i="9"/>
  <c r="H32" i="9"/>
  <c r="I32" i="9" s="1"/>
  <c r="H31" i="9"/>
  <c r="I31" i="9" s="1"/>
  <c r="H29" i="9"/>
  <c r="I29" i="9" s="1"/>
  <c r="H26" i="9"/>
  <c r="I26" i="9" s="1"/>
  <c r="H23" i="9"/>
  <c r="I23" i="9" s="1"/>
  <c r="H7" i="9"/>
  <c r="I7" i="9" s="1"/>
  <c r="O96" i="10" l="1"/>
  <c r="K39" i="10"/>
  <c r="O48" i="10"/>
  <c r="K33" i="10"/>
  <c r="L33" i="10"/>
  <c r="M33" i="10"/>
  <c r="N33" i="10"/>
  <c r="O33" i="10"/>
  <c r="O36" i="10"/>
  <c r="J33" i="10"/>
  <c r="H17" i="9"/>
  <c r="I17" i="9" s="1"/>
  <c r="I16" i="9"/>
  <c r="H9" i="9"/>
  <c r="I9" i="9" s="1"/>
  <c r="H6" i="9"/>
  <c r="L39" i="8"/>
  <c r="P82" i="10" l="1"/>
  <c r="H19" i="9" l="1"/>
  <c r="I19" i="9" s="1"/>
  <c r="H14" i="9" l="1"/>
  <c r="I14" i="9" s="1"/>
  <c r="W96" i="10" l="1"/>
  <c r="V96" i="10"/>
  <c r="U96" i="10"/>
  <c r="T96" i="10"/>
  <c r="S96" i="10"/>
  <c r="R96" i="10"/>
  <c r="X95" i="10"/>
  <c r="P95" i="10"/>
  <c r="X94" i="10"/>
  <c r="P94" i="10"/>
  <c r="P96" i="10" l="1"/>
  <c r="X96" i="10"/>
  <c r="Y94" i="10" s="1"/>
  <c r="K54" i="8" l="1"/>
  <c r="K53" i="8"/>
  <c r="G238" i="4"/>
  <c r="F238" i="4"/>
  <c r="E238" i="4"/>
  <c r="G237" i="4"/>
  <c r="G236" i="4"/>
  <c r="G235" i="4"/>
  <c r="G234" i="4"/>
  <c r="G233" i="4"/>
  <c r="G232" i="4"/>
  <c r="G231" i="4"/>
  <c r="G230" i="4"/>
  <c r="G229" i="4"/>
  <c r="K36" i="8"/>
  <c r="K35" i="8"/>
  <c r="K18" i="8"/>
  <c r="K17" i="8"/>
  <c r="L83" i="8"/>
  <c r="X83" i="10"/>
  <c r="X82" i="10"/>
  <c r="P83" i="10"/>
  <c r="K46" i="8"/>
  <c r="K45" i="8"/>
  <c r="L35" i="8" l="1"/>
  <c r="P84" i="10"/>
  <c r="X84" i="10"/>
  <c r="Y82" i="10" s="1"/>
  <c r="W63" i="10"/>
  <c r="V63" i="10"/>
  <c r="U63" i="10"/>
  <c r="T63" i="10"/>
  <c r="S63" i="10"/>
  <c r="R63" i="10"/>
  <c r="X62" i="10"/>
  <c r="X61" i="10"/>
  <c r="O63" i="10"/>
  <c r="N63" i="10"/>
  <c r="M63" i="10"/>
  <c r="L63" i="10"/>
  <c r="K63" i="10"/>
  <c r="J63" i="10"/>
  <c r="P62" i="10"/>
  <c r="P61" i="10"/>
  <c r="G61" i="10"/>
  <c r="G43" i="10"/>
  <c r="X63" i="10" l="1"/>
  <c r="Y61" i="10" s="1"/>
  <c r="P63" i="10"/>
  <c r="Y76" i="10" l="1"/>
  <c r="U15" i="10" l="1"/>
  <c r="T15" i="10"/>
  <c r="R15" i="10"/>
  <c r="X14" i="10"/>
  <c r="X13" i="10"/>
  <c r="N15" i="10"/>
  <c r="M15" i="10"/>
  <c r="L15" i="10"/>
  <c r="J15" i="10"/>
  <c r="P14" i="10"/>
  <c r="P13" i="10"/>
  <c r="Y13" i="10" l="1"/>
  <c r="P15" i="10"/>
  <c r="W33" i="10" l="1"/>
  <c r="U33" i="10"/>
  <c r="T33" i="10"/>
  <c r="S33" i="10"/>
  <c r="R33" i="10"/>
  <c r="X32" i="10"/>
  <c r="X31" i="10"/>
  <c r="P33" i="10"/>
  <c r="P32" i="10"/>
  <c r="P31" i="10"/>
  <c r="X33" i="10" l="1"/>
  <c r="Y31" i="10" s="1"/>
  <c r="K81" i="8"/>
  <c r="K82" i="8"/>
  <c r="L81" i="8" l="1"/>
  <c r="W9" i="10" l="1"/>
  <c r="V9" i="10"/>
  <c r="U9" i="10"/>
  <c r="T9" i="10"/>
  <c r="S9" i="10"/>
  <c r="R9" i="10"/>
  <c r="X8" i="10"/>
  <c r="X7" i="10"/>
  <c r="O9" i="10"/>
  <c r="P8" i="10"/>
  <c r="P7" i="10"/>
  <c r="H5" i="9"/>
  <c r="I5" i="9" s="1"/>
  <c r="P9" i="10" l="1"/>
  <c r="X9" i="10"/>
  <c r="Y7" i="10" s="1"/>
  <c r="O39" i="10" l="1"/>
  <c r="M39" i="10"/>
  <c r="J39" i="10"/>
  <c r="N39" i="10"/>
  <c r="L39" i="10"/>
  <c r="G368" i="4" l="1"/>
  <c r="F368" i="4"/>
  <c r="E368" i="4"/>
  <c r="G367" i="4"/>
  <c r="G366" i="4"/>
  <c r="G365" i="4"/>
  <c r="G364" i="4"/>
  <c r="G363" i="4"/>
  <c r="G362" i="4"/>
  <c r="G361" i="4"/>
  <c r="G360" i="4"/>
  <c r="G359" i="4"/>
  <c r="P47" i="10"/>
  <c r="K11" i="8"/>
  <c r="K12" i="8"/>
  <c r="K13" i="8"/>
  <c r="K14" i="8"/>
  <c r="K26" i="8"/>
  <c r="K27" i="8"/>
  <c r="K28" i="8"/>
  <c r="K29" i="8"/>
  <c r="K30" i="8"/>
  <c r="K33" i="8"/>
  <c r="K34" i="8"/>
  <c r="K37" i="8"/>
  <c r="K38" i="8"/>
  <c r="K47" i="8"/>
  <c r="K48" i="8"/>
  <c r="K51" i="8"/>
  <c r="K52" i="8"/>
  <c r="K57" i="8"/>
  <c r="K58" i="8"/>
  <c r="K59" i="8"/>
  <c r="K60" i="8"/>
  <c r="K61" i="8"/>
  <c r="K62" i="8"/>
  <c r="K63" i="8"/>
  <c r="K64" i="8"/>
  <c r="K71" i="8"/>
  <c r="K72" i="8"/>
  <c r="K85" i="8"/>
  <c r="K86" i="8"/>
  <c r="P65" i="10"/>
  <c r="P64" i="10"/>
  <c r="L66" i="10"/>
  <c r="M66" i="10"/>
  <c r="N66" i="10"/>
  <c r="O66" i="10"/>
  <c r="K66" i="10"/>
  <c r="J66" i="10"/>
  <c r="X65" i="10"/>
  <c r="X64" i="10"/>
  <c r="L17" i="8"/>
  <c r="G308" i="4"/>
  <c r="F308" i="4"/>
  <c r="E308" i="4"/>
  <c r="G307" i="4"/>
  <c r="G306" i="4"/>
  <c r="G305" i="4"/>
  <c r="G304" i="4"/>
  <c r="G303" i="4"/>
  <c r="G302" i="4"/>
  <c r="G301" i="4"/>
  <c r="G300" i="4"/>
  <c r="G299" i="4"/>
  <c r="X38" i="10"/>
  <c r="X37" i="10"/>
  <c r="P38" i="10"/>
  <c r="P37" i="10"/>
  <c r="G118" i="4"/>
  <c r="F118" i="4"/>
  <c r="E118" i="4"/>
  <c r="G117" i="4"/>
  <c r="G116" i="4"/>
  <c r="G115" i="4"/>
  <c r="G114" i="4"/>
  <c r="G113" i="4"/>
  <c r="G112" i="4"/>
  <c r="G111" i="4"/>
  <c r="G110" i="4"/>
  <c r="G109" i="4"/>
  <c r="X89" i="10"/>
  <c r="X88" i="10"/>
  <c r="O90" i="10"/>
  <c r="N90" i="10"/>
  <c r="M90" i="10"/>
  <c r="L90" i="10"/>
  <c r="K90" i="10"/>
  <c r="J90" i="10"/>
  <c r="P89" i="10"/>
  <c r="P88" i="10"/>
  <c r="W93" i="10"/>
  <c r="V93" i="10"/>
  <c r="U93" i="10"/>
  <c r="T93" i="10"/>
  <c r="S93" i="10"/>
  <c r="R93" i="10"/>
  <c r="X92" i="10"/>
  <c r="X91" i="10"/>
  <c r="M93" i="10"/>
  <c r="L93" i="10"/>
  <c r="K93" i="10"/>
  <c r="J93" i="10"/>
  <c r="P92" i="10"/>
  <c r="W48" i="10"/>
  <c r="U48" i="10"/>
  <c r="T48" i="10"/>
  <c r="S48" i="10"/>
  <c r="R48" i="10"/>
  <c r="X47" i="10"/>
  <c r="X46" i="10"/>
  <c r="N48" i="10"/>
  <c r="M48" i="10"/>
  <c r="L48" i="10"/>
  <c r="K48" i="10"/>
  <c r="J48" i="10"/>
  <c r="G46" i="10"/>
  <c r="W21" i="10"/>
  <c r="V21" i="10"/>
  <c r="U21" i="10"/>
  <c r="T21" i="10"/>
  <c r="R21" i="10"/>
  <c r="X20" i="10"/>
  <c r="X19" i="10"/>
  <c r="O21" i="10"/>
  <c r="N21" i="10"/>
  <c r="M21" i="10"/>
  <c r="L21" i="10"/>
  <c r="K21" i="10"/>
  <c r="J21" i="10"/>
  <c r="P20" i="10"/>
  <c r="P19" i="10"/>
  <c r="G19" i="10"/>
  <c r="L27" i="10"/>
  <c r="G18" i="4"/>
  <c r="F18" i="4"/>
  <c r="E18" i="4"/>
  <c r="G17" i="4"/>
  <c r="G16" i="4"/>
  <c r="G15" i="4"/>
  <c r="G14" i="4"/>
  <c r="G13" i="4"/>
  <c r="G12" i="4"/>
  <c r="G11" i="4"/>
  <c r="G10" i="4"/>
  <c r="G9" i="4"/>
  <c r="G76" i="10"/>
  <c r="G34" i="10"/>
  <c r="S66" i="10"/>
  <c r="T66" i="10"/>
  <c r="U66" i="10"/>
  <c r="V66" i="10"/>
  <c r="W66" i="10"/>
  <c r="R66" i="10"/>
  <c r="F208" i="4"/>
  <c r="E208" i="4"/>
  <c r="G201" i="4"/>
  <c r="G202" i="4"/>
  <c r="G203" i="4"/>
  <c r="G204" i="4"/>
  <c r="G205" i="4"/>
  <c r="G206" i="4"/>
  <c r="G207" i="4"/>
  <c r="G200" i="4"/>
  <c r="G199" i="4"/>
  <c r="G138" i="4"/>
  <c r="F138" i="4"/>
  <c r="E138" i="4"/>
  <c r="G137" i="4"/>
  <c r="G136" i="4"/>
  <c r="G135" i="4"/>
  <c r="G134" i="4"/>
  <c r="G133" i="4"/>
  <c r="G132" i="4"/>
  <c r="G131" i="4"/>
  <c r="G130" i="4"/>
  <c r="G129" i="4"/>
  <c r="G388" i="4"/>
  <c r="F388" i="4"/>
  <c r="E388" i="4"/>
  <c r="G387" i="4"/>
  <c r="G386" i="4"/>
  <c r="G385" i="4"/>
  <c r="G384" i="4"/>
  <c r="G383" i="4"/>
  <c r="G382" i="4"/>
  <c r="G381" i="4"/>
  <c r="G380" i="4"/>
  <c r="G379" i="4"/>
  <c r="E408" i="4"/>
  <c r="G406" i="4"/>
  <c r="G405" i="4"/>
  <c r="G404" i="4"/>
  <c r="G403" i="4"/>
  <c r="G402" i="4"/>
  <c r="G401" i="4"/>
  <c r="G400" i="4"/>
  <c r="G399" i="4"/>
  <c r="G288" i="4"/>
  <c r="F288" i="4"/>
  <c r="E288" i="4"/>
  <c r="G287" i="4"/>
  <c r="G286" i="4"/>
  <c r="G285" i="4"/>
  <c r="G284" i="4"/>
  <c r="G283" i="4"/>
  <c r="G282" i="4"/>
  <c r="G281" i="4"/>
  <c r="G280" i="4"/>
  <c r="G279" i="4"/>
  <c r="G298" i="4"/>
  <c r="F298" i="4"/>
  <c r="E298" i="4"/>
  <c r="G297" i="4"/>
  <c r="G296" i="4"/>
  <c r="G295" i="4"/>
  <c r="G294" i="4"/>
  <c r="G293" i="4"/>
  <c r="G292" i="4"/>
  <c r="G291" i="4"/>
  <c r="G290" i="4"/>
  <c r="G289" i="4"/>
  <c r="G148" i="4"/>
  <c r="F148" i="4"/>
  <c r="E148" i="4"/>
  <c r="G147" i="4"/>
  <c r="G146" i="4"/>
  <c r="G145" i="4"/>
  <c r="G144" i="4"/>
  <c r="G143" i="4"/>
  <c r="G142" i="4"/>
  <c r="G141" i="4"/>
  <c r="G140" i="4"/>
  <c r="G139" i="4"/>
  <c r="G58" i="4"/>
  <c r="F58" i="4"/>
  <c r="E58" i="4"/>
  <c r="G57" i="4"/>
  <c r="G56" i="4"/>
  <c r="G55" i="4"/>
  <c r="G54" i="4"/>
  <c r="G53" i="4"/>
  <c r="G52" i="4"/>
  <c r="G51" i="4"/>
  <c r="G50" i="4"/>
  <c r="G49" i="4"/>
  <c r="G248" i="4"/>
  <c r="F248" i="4"/>
  <c r="E248" i="4"/>
  <c r="G247" i="4"/>
  <c r="G246" i="4"/>
  <c r="G245" i="4"/>
  <c r="G244" i="4"/>
  <c r="G243" i="4"/>
  <c r="G242" i="4"/>
  <c r="G241" i="4"/>
  <c r="G240" i="4"/>
  <c r="G239" i="4"/>
  <c r="G358" i="4"/>
  <c r="F358" i="4"/>
  <c r="E358" i="4"/>
  <c r="G357" i="4"/>
  <c r="G356" i="4"/>
  <c r="G355" i="4"/>
  <c r="G354" i="4"/>
  <c r="G353" i="4"/>
  <c r="G352" i="4"/>
  <c r="G351" i="4"/>
  <c r="G350" i="4"/>
  <c r="G349" i="4"/>
  <c r="G158" i="4"/>
  <c r="F158" i="4"/>
  <c r="E158" i="4"/>
  <c r="G157" i="4"/>
  <c r="G156" i="4"/>
  <c r="G155" i="4"/>
  <c r="G154" i="4"/>
  <c r="G153" i="4"/>
  <c r="G152" i="4"/>
  <c r="G151" i="4"/>
  <c r="G150" i="4"/>
  <c r="G149" i="4"/>
  <c r="G378" i="4"/>
  <c r="F378" i="4"/>
  <c r="E378" i="4"/>
  <c r="G377" i="4"/>
  <c r="G376" i="4"/>
  <c r="G375" i="4"/>
  <c r="G374" i="4"/>
  <c r="G373" i="4"/>
  <c r="G372" i="4"/>
  <c r="G371" i="4"/>
  <c r="G370" i="4"/>
  <c r="G369" i="4"/>
  <c r="G268" i="4"/>
  <c r="F268" i="4"/>
  <c r="E268" i="4"/>
  <c r="G267" i="4"/>
  <c r="G266" i="4"/>
  <c r="G265" i="4"/>
  <c r="G264" i="4"/>
  <c r="G263" i="4"/>
  <c r="G262" i="4"/>
  <c r="G261" i="4"/>
  <c r="G260" i="4"/>
  <c r="G259" i="4"/>
  <c r="O27" i="10"/>
  <c r="M27" i="10"/>
  <c r="K27" i="10"/>
  <c r="J27" i="10"/>
  <c r="P26" i="10"/>
  <c r="P25" i="10"/>
  <c r="G38" i="4"/>
  <c r="F38" i="4"/>
  <c r="E38" i="4"/>
  <c r="G37" i="4"/>
  <c r="G36" i="4"/>
  <c r="G35" i="4"/>
  <c r="G34" i="4"/>
  <c r="G33" i="4"/>
  <c r="G32" i="4"/>
  <c r="G31" i="4"/>
  <c r="G30" i="4"/>
  <c r="G29" i="4"/>
  <c r="G28" i="4"/>
  <c r="F28" i="4"/>
  <c r="E28" i="4"/>
  <c r="G27" i="4"/>
  <c r="G26" i="4"/>
  <c r="G25" i="4"/>
  <c r="G24" i="4"/>
  <c r="G23" i="4"/>
  <c r="G22" i="4"/>
  <c r="G21" i="4"/>
  <c r="G20" i="4"/>
  <c r="G19" i="4"/>
  <c r="E98" i="4"/>
  <c r="G198" i="4"/>
  <c r="F198" i="4"/>
  <c r="E198" i="4"/>
  <c r="G197" i="4"/>
  <c r="G196" i="4"/>
  <c r="G195" i="4"/>
  <c r="G194" i="4"/>
  <c r="G193" i="4"/>
  <c r="G192" i="4"/>
  <c r="G191" i="4"/>
  <c r="G190" i="4"/>
  <c r="G189" i="4"/>
  <c r="G398" i="4"/>
  <c r="F398" i="4"/>
  <c r="E398" i="4"/>
  <c r="G397" i="4"/>
  <c r="G396" i="4"/>
  <c r="G395" i="4"/>
  <c r="G394" i="4"/>
  <c r="G393" i="4"/>
  <c r="G392" i="4"/>
  <c r="G391" i="4"/>
  <c r="G390" i="4"/>
  <c r="G389" i="4"/>
  <c r="G328" i="4"/>
  <c r="F328" i="4"/>
  <c r="E328" i="4"/>
  <c r="G327" i="4"/>
  <c r="G326" i="4"/>
  <c r="G325" i="4"/>
  <c r="G324" i="4"/>
  <c r="G323" i="4"/>
  <c r="G322" i="4"/>
  <c r="G321" i="4"/>
  <c r="G320" i="4"/>
  <c r="G319" i="4"/>
  <c r="G228" i="4"/>
  <c r="F228" i="4"/>
  <c r="E228" i="4"/>
  <c r="G227" i="4"/>
  <c r="G226" i="4"/>
  <c r="G225" i="4"/>
  <c r="G224" i="4"/>
  <c r="G223" i="4"/>
  <c r="G222" i="4"/>
  <c r="G221" i="4"/>
  <c r="G220" i="4"/>
  <c r="G219" i="4"/>
  <c r="G108" i="4"/>
  <c r="F108" i="4"/>
  <c r="E108" i="4"/>
  <c r="G107" i="4"/>
  <c r="G106" i="4"/>
  <c r="G105" i="4"/>
  <c r="G104" i="4"/>
  <c r="G103" i="4"/>
  <c r="G102" i="4"/>
  <c r="G101" i="4"/>
  <c r="G100" i="4"/>
  <c r="G99" i="4"/>
  <c r="G98" i="4"/>
  <c r="F98" i="4"/>
  <c r="G97" i="4"/>
  <c r="G96" i="4"/>
  <c r="G95" i="4"/>
  <c r="G94" i="4"/>
  <c r="G93" i="4"/>
  <c r="G92" i="4"/>
  <c r="G91" i="4"/>
  <c r="G90" i="4"/>
  <c r="G89" i="4"/>
  <c r="G78" i="4"/>
  <c r="F78" i="4"/>
  <c r="E78" i="4"/>
  <c r="G77" i="4"/>
  <c r="G76" i="4"/>
  <c r="G75" i="4"/>
  <c r="G74" i="4"/>
  <c r="G73" i="4"/>
  <c r="G72" i="4"/>
  <c r="G71" i="4"/>
  <c r="G70" i="4"/>
  <c r="G69" i="4"/>
  <c r="G48" i="4"/>
  <c r="F48" i="4"/>
  <c r="E48" i="4"/>
  <c r="G47" i="4"/>
  <c r="G46" i="4"/>
  <c r="G45" i="4"/>
  <c r="G44" i="4"/>
  <c r="G43" i="4"/>
  <c r="G42" i="4"/>
  <c r="G41" i="4"/>
  <c r="G40" i="4"/>
  <c r="G39" i="4"/>
  <c r="X34" i="10"/>
  <c r="R36" i="10"/>
  <c r="S36" i="10"/>
  <c r="T36" i="10"/>
  <c r="U36" i="10"/>
  <c r="V36" i="10"/>
  <c r="W36" i="10"/>
  <c r="X35" i="10"/>
  <c r="R72" i="10"/>
  <c r="S72" i="10"/>
  <c r="T72" i="10"/>
  <c r="U72" i="10"/>
  <c r="V72" i="10"/>
  <c r="W72" i="10"/>
  <c r="X71" i="10"/>
  <c r="X70" i="10"/>
  <c r="X72" i="10" s="1"/>
  <c r="S45" i="10"/>
  <c r="U45" i="10"/>
  <c r="X44" i="10"/>
  <c r="X43" i="10"/>
  <c r="Y43" i="10" s="1"/>
  <c r="S27" i="10"/>
  <c r="T27" i="10"/>
  <c r="U27" i="10"/>
  <c r="V27" i="10"/>
  <c r="W27" i="10"/>
  <c r="P71" i="10"/>
  <c r="P70" i="10"/>
  <c r="J45" i="10"/>
  <c r="K45" i="10"/>
  <c r="L45" i="10"/>
  <c r="M45" i="10"/>
  <c r="N45" i="10"/>
  <c r="P44" i="10"/>
  <c r="P43" i="10"/>
  <c r="J36" i="10"/>
  <c r="L36" i="10"/>
  <c r="M36" i="10"/>
  <c r="N36" i="10"/>
  <c r="P35" i="10"/>
  <c r="P34" i="10"/>
  <c r="X52" i="10" l="1"/>
  <c r="P36" i="10"/>
  <c r="P72" i="10"/>
  <c r="Y25" i="10"/>
  <c r="X36" i="10"/>
  <c r="X90" i="10"/>
  <c r="G127" i="10"/>
  <c r="L15" i="8"/>
  <c r="L11" i="8"/>
  <c r="L9" i="8"/>
  <c r="L61" i="8"/>
  <c r="G208" i="4"/>
  <c r="L57" i="8"/>
  <c r="L13" i="8"/>
  <c r="P66" i="10"/>
  <c r="L45" i="8"/>
  <c r="X93" i="10"/>
  <c r="Y91" i="10" s="1"/>
  <c r="L25" i="8"/>
  <c r="X66" i="10"/>
  <c r="Y64" i="10" s="1"/>
  <c r="P48" i="10"/>
  <c r="L87" i="8"/>
  <c r="L71" i="8"/>
  <c r="L67" i="8"/>
  <c r="L47" i="8"/>
  <c r="L37" i="8"/>
  <c r="L79" i="8"/>
  <c r="P21" i="10"/>
  <c r="L85" i="8"/>
  <c r="L59" i="8"/>
  <c r="L33" i="8"/>
  <c r="L21" i="8"/>
  <c r="L29" i="8"/>
  <c r="P90" i="10"/>
  <c r="L53" i="8"/>
  <c r="X21" i="10"/>
  <c r="Y19" i="10" s="1"/>
  <c r="X39" i="10"/>
  <c r="L55" i="8"/>
  <c r="P27" i="10"/>
  <c r="X48" i="10"/>
  <c r="Y46" i="10" s="1"/>
  <c r="Y127" i="10" l="1"/>
  <c r="L90" i="8"/>
  <c r="L91"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Irina Bussoli</author>
    <author>ECSDA Assistant</author>
  </authors>
  <commentList>
    <comment ref="H5" authorId="0" shapeId="0" xr:uid="{00000000-0006-0000-0100-000001000000}">
      <text>
        <r>
          <rPr>
            <sz val="9"/>
            <color indexed="81"/>
            <rFont val="Candarf"/>
          </rPr>
          <t>ECSDA as an aisbl (international non-profit association) is now subject to the new Belgian Company code. ECSDA should be able to provide a general email address of the ECSDA members to the authorities in case of request.
We have tried as much as possible to already add the generic email address. Feel free to change it to a specific department if it is more appropriate</t>
        </r>
        <r>
          <rPr>
            <sz val="9"/>
            <color indexed="81"/>
            <rFont val="Cambria"/>
            <family val="1"/>
          </rPr>
          <t>.</t>
        </r>
      </text>
    </comment>
    <comment ref="K5" authorId="1" shapeId="0" xr:uid="{00000000-0006-0000-0100-000002000000}">
      <text>
        <r>
          <rPr>
            <b/>
            <sz val="9"/>
            <color indexed="81"/>
            <rFont val="Candara"/>
            <family val="2"/>
          </rPr>
          <t>Please add the number of employees (full and part time)</t>
        </r>
      </text>
    </comment>
    <comment ref="L5" authorId="0" shapeId="0" xr:uid="{00000000-0006-0000-0100-000003000000}">
      <text>
        <r>
          <rPr>
            <b/>
            <sz val="9"/>
            <color indexed="81"/>
            <rFont val="Candara"/>
            <family val="2"/>
          </rPr>
          <t>Employees on the payroll of the CSD or directly attributable to the CSD in another (group) legal entity. Part-time employee should also be included in Full time employee numbers by converting them into Full time equivalents (for e.g. Two employees working part-time for a half day each should be considered as one employee)</t>
        </r>
        <r>
          <rPr>
            <sz val="9"/>
            <color indexed="81"/>
            <rFont val="Tahoma"/>
            <family val="2"/>
          </rPr>
          <t xml:space="preserve">
</t>
        </r>
      </text>
    </comment>
    <comment ref="N5" authorId="0" shapeId="0" xr:uid="{00000000-0006-0000-0100-000004000000}">
      <text>
        <r>
          <rPr>
            <b/>
            <sz val="9"/>
            <color indexed="81"/>
            <rFont val="Tahoma"/>
            <family val="2"/>
          </rPr>
          <t>(limited purpose banking licence or otherwise) and how is the DVP solution f or settlement designed?</t>
        </r>
        <r>
          <rPr>
            <sz val="9"/>
            <color indexed="81"/>
            <rFont val="Tahoma"/>
            <family val="2"/>
          </rPr>
          <t xml:space="preserve">
</t>
        </r>
      </text>
    </comment>
    <comment ref="P5" authorId="1" shapeId="0" xr:uid="{00000000-0006-0000-0100-000005000000}">
      <text>
        <r>
          <rPr>
            <b/>
            <sz val="9"/>
            <color indexed="81"/>
            <rFont val="Tahoma"/>
            <family val="2"/>
          </rPr>
          <t>Indicates whether the CSD is designated as securities settlement system (SSS) under the EU Settlement Finality Directive (SFD)</t>
        </r>
        <r>
          <rPr>
            <sz val="9"/>
            <color indexed="81"/>
            <rFont val="Tahoma"/>
            <family val="2"/>
          </rPr>
          <t xml:space="preserve">
</t>
        </r>
      </text>
    </comment>
    <comment ref="Q5" authorId="1" shapeId="0" xr:uid="{00000000-0006-0000-0100-000006000000}">
      <text>
        <r>
          <rPr>
            <b/>
            <sz val="9"/>
            <color indexed="81"/>
            <rFont val="Tahoma"/>
            <family val="2"/>
          </rPr>
          <t>Indicates whether the CSD is eligible for use in the collateralisation of Eurosystem credit operations following a positive assessment against the Eurosystem user standards</t>
        </r>
        <r>
          <rPr>
            <sz val="9"/>
            <color indexed="81"/>
            <rFont val="Tahoma"/>
            <family val="2"/>
          </rPr>
          <t xml:space="preserve">
</t>
        </r>
      </text>
    </comment>
    <comment ref="R5" authorId="1" shapeId="0" xr:uid="{00000000-0006-0000-0100-000007000000}">
      <text>
        <r>
          <rPr>
            <b/>
            <sz val="9"/>
            <color indexed="81"/>
            <rFont val="Tahoma"/>
            <family val="2"/>
          </rPr>
          <t>Indicates whether the CSD had signed the TARGET2-Securities Framework Agreement as of 31 December</t>
        </r>
        <r>
          <rPr>
            <sz val="9"/>
            <color indexed="81"/>
            <rFont val="Tahoma"/>
            <family val="2"/>
          </rPr>
          <t xml:space="preserve">
</t>
        </r>
      </text>
    </comment>
    <comment ref="S5" authorId="1" shapeId="0" xr:uid="{00000000-0006-0000-0100-000008000000}">
      <text>
        <r>
          <rPr>
            <b/>
            <sz val="9"/>
            <color indexed="81"/>
            <rFont val="Tahoma"/>
            <family val="2"/>
          </rPr>
          <t>When a CSD has signed the T2S framework agreement, indicates which currency will be accepted for settlement in T2S by that CSD using the 3-letter currency code</t>
        </r>
        <r>
          <rPr>
            <sz val="9"/>
            <color indexed="81"/>
            <rFont val="Tahoma"/>
            <family val="2"/>
          </rPr>
          <t xml:space="preserve">
</t>
        </r>
      </text>
    </comment>
    <comment ref="T5" authorId="1" shapeId="0" xr:uid="{00000000-0006-0000-0100-000009000000}">
      <text>
        <r>
          <rPr>
            <b/>
            <sz val="9"/>
            <color rgb="FF000000"/>
            <rFont val="Tahoma"/>
            <family val="2"/>
          </rPr>
          <t xml:space="preserve">Indicates which of the 3 settlement models identified by the Bank of International Settlement (BIS) is used by the CSD
</t>
        </r>
        <r>
          <rPr>
            <b/>
            <sz val="9"/>
            <color rgb="FF000000"/>
            <rFont val="Tahoma"/>
            <family val="2"/>
          </rPr>
          <t xml:space="preserve">
</t>
        </r>
        <r>
          <rPr>
            <b/>
            <sz val="9"/>
            <color rgb="FF000000"/>
            <rFont val="Tahoma"/>
            <family val="2"/>
          </rPr>
          <t></t>
        </r>
        <r>
          <rPr>
            <b/>
            <sz val="9"/>
            <color rgb="FF000000"/>
            <rFont val="Tahoma"/>
            <family val="2"/>
          </rPr>
          <t xml:space="preserve"> Model 1: Securities and funds are transferred on a simultaneous, irrevocable and real-time gross settlement (RTGS) basis;
</t>
        </r>
        <r>
          <rPr>
            <b/>
            <sz val="9"/>
            <color rgb="FF000000"/>
            <rFont val="Tahoma"/>
            <family val="2"/>
          </rPr>
          <t></t>
        </r>
        <r>
          <rPr>
            <b/>
            <sz val="9"/>
            <color rgb="FF000000"/>
            <rFont val="Tahoma"/>
            <family val="2"/>
          </rPr>
          <t xml:space="preserve"> Model 2: Securities are settled on a gross basis and cash is settled on a net basis;
</t>
        </r>
        <r>
          <rPr>
            <b/>
            <sz val="9"/>
            <color rgb="FF000000"/>
            <rFont val="Tahoma"/>
            <family val="2"/>
          </rPr>
          <t></t>
        </r>
        <r>
          <rPr>
            <b/>
            <sz val="9"/>
            <color rgb="FF000000"/>
            <rFont val="Tahoma"/>
            <family val="2"/>
          </rPr>
          <t xml:space="preserve"> Model 3: Both securities and cash are exchanged simultaneously on a net basis once a day.
</t>
        </r>
        <r>
          <rPr>
            <sz val="9"/>
            <color rgb="FF000000"/>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Irina Bussoli</author>
  </authors>
  <commentList>
    <comment ref="D5" authorId="0" shapeId="0" xr:uid="{00000000-0006-0000-0200-000001000000}">
      <text>
        <r>
          <rPr>
            <b/>
            <sz val="9"/>
            <color indexed="81"/>
            <rFont val="Candara"/>
            <family val="2"/>
          </rPr>
          <t>Stakeholder(s) having the right to appoint majority of the directors or to control the management or policy decisions exercisable, directly or indirectly, including by virtue of their shareholding or management rights or shareholders agreements or voting agreements or in any other manner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Irina Bussoli</author>
    <author>ECSDA Office</author>
  </authors>
  <commentList>
    <comment ref="A7" authorId="0" shapeId="0" xr:uid="{00000000-0006-0000-0300-000001000000}">
      <text>
        <r>
          <rPr>
            <sz val="9"/>
            <color rgb="FF000000"/>
            <rFont val="Candara"/>
            <family val="2"/>
          </rPr>
          <t xml:space="preserve">Participants include any entity having signed an agreement of participation for operating accounts or for participation in the CSD settlement system. In a tiered system, custodian banks or other CSDs hold accounts with the CSD. In a non-tiered system, every private individual can have an account with the CSD. However, the accounts are operated by only a few companies, the account operators. These are companies operating the accounts of (private) customers in non-tiered systems and are typically banks.
</t>
        </r>
        <r>
          <rPr>
            <sz val="9"/>
            <color rgb="FF000000"/>
            <rFont val="Candara"/>
            <family val="2"/>
          </rPr>
          <t xml:space="preserve">
</t>
        </r>
        <r>
          <rPr>
            <sz val="9"/>
            <color rgb="FF000000"/>
            <rFont val="Candara"/>
            <family val="2"/>
          </rPr>
          <t xml:space="preserve">Participants do not include investors or issuers using the CSD's registration service or share transfer agents of issuers, or using CSD ancillary services that are not directly linked to their participation in the Settlement System
</t>
        </r>
        <r>
          <rPr>
            <sz val="9"/>
            <color rgb="FF000000"/>
            <rFont val="Candara"/>
            <family val="2"/>
          </rPr>
          <t xml:space="preserve">
</t>
        </r>
        <r>
          <rPr>
            <sz val="9"/>
            <color rgb="FF000000"/>
            <rFont val="Candara"/>
            <family val="2"/>
          </rPr>
          <t xml:space="preserve">Domestic Participants are those located (incorporated) in the same country as the CSD.
</t>
        </r>
        <r>
          <rPr>
            <sz val="9"/>
            <color rgb="FF000000"/>
            <rFont val="Candara"/>
            <family val="2"/>
          </rPr>
          <t xml:space="preserve">
</t>
        </r>
        <r>
          <rPr>
            <sz val="9"/>
            <color rgb="FF000000"/>
            <rFont val="Candara"/>
            <family val="2"/>
          </rPr>
          <t xml:space="preserve">Non-Domestic Participants are those participants which are located (incorporated) in a different country from that where the CSD is established.
</t>
        </r>
        <r>
          <rPr>
            <sz val="9"/>
            <color rgb="FF000000"/>
            <rFont val="Candara"/>
            <family val="2"/>
          </rPr>
          <t xml:space="preserve">
</t>
        </r>
        <r>
          <rPr>
            <sz val="9"/>
            <color rgb="FF000000"/>
            <rFont val="Candara"/>
            <family val="2"/>
          </rPr>
          <t xml:space="preserve">Participant Type:
</t>
        </r>
        <r>
          <rPr>
            <sz val="9"/>
            <color rgb="FF000000"/>
            <rFont val="Candara"/>
            <family val="2"/>
          </rPr>
          <t xml:space="preserve">-In case the same participant is a Custodian and also a Bank then mention the count under Custodian.
</t>
        </r>
        <r>
          <rPr>
            <sz val="9"/>
            <color rgb="FF000000"/>
            <rFont val="Candara"/>
            <family val="2"/>
          </rPr>
          <t xml:space="preserve">-In case the same participant is Custodian and also a Broker then mention the count under Custodian.
</t>
        </r>
        <r>
          <rPr>
            <sz val="9"/>
            <color rgb="FF000000"/>
            <rFont val="Candara"/>
            <family val="2"/>
          </rPr>
          <t>-In case the same participant is a Bank and also a Broker then mention the count under Bank.</t>
        </r>
        <r>
          <rPr>
            <sz val="9"/>
            <color rgb="FF000000"/>
            <rFont val="Tahoma"/>
            <family val="2"/>
          </rPr>
          <t xml:space="preserve">
</t>
        </r>
      </text>
    </comment>
    <comment ref="L27" authorId="1" shapeId="0" xr:uid="{2675BCC6-2FE3-41D9-BA81-33CDA83B1467}">
      <text>
        <r>
          <rPr>
            <sz val="9"/>
            <color indexed="81"/>
            <rFont val="Tahoma"/>
            <family val="2"/>
          </rPr>
          <t>ECB data</t>
        </r>
      </text>
    </comment>
    <comment ref="L51" authorId="1" shapeId="0" xr:uid="{D51518A5-E802-4AEC-A14C-6A9717DC20DC}">
      <text>
        <r>
          <rPr>
            <sz val="9"/>
            <color indexed="81"/>
            <rFont val="Tahoma"/>
            <family val="2"/>
          </rPr>
          <t>ECB data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ECSDA Assistant</author>
    <author>ECSDA Office</author>
  </authors>
  <commentList>
    <comment ref="I6" authorId="0" shapeId="0" xr:uid="{19CB81FC-E5F3-4FE9-A44A-D5EDB44A4CFD}">
      <text>
        <r>
          <rPr>
            <sz val="9"/>
            <color indexed="81"/>
            <rFont val="Tahoma"/>
            <family val="2"/>
          </rPr>
          <t xml:space="preserve">Exchange rate on 31 December 2023
1 BAM = 0.51129 EUR
https://commission.europa.eu/funding-tenders/procedures-guidelines-tenders/information-contractors-and-beneficiaries/exchange-rate-inforeuro_en
</t>
        </r>
      </text>
    </comment>
    <comment ref="K6" authorId="1" shapeId="0" xr:uid="{C0D252F7-D802-411B-AA48-5970BBE2ACEA}">
      <text>
        <r>
          <rPr>
            <b/>
            <sz val="9"/>
            <color indexed="81"/>
            <rFont val="Tahoma"/>
            <family val="2"/>
          </rPr>
          <t>ECSDA Office:</t>
        </r>
        <r>
          <rPr>
            <sz val="9"/>
            <color indexed="81"/>
            <rFont val="Tahoma"/>
            <family val="2"/>
          </rPr>
          <t xml:space="preserve">
</t>
        </r>
      </text>
    </comment>
    <comment ref="I7" authorId="0" shapeId="0" xr:uid="{A4A0B168-BA7C-426A-818D-3AFDB2FB80F8}">
      <text>
        <r>
          <rPr>
            <sz val="9"/>
            <color indexed="81"/>
            <rFont val="Tahoma"/>
            <family val="2"/>
          </rPr>
          <t xml:space="preserve">Exchange rate on 31 December 2023
1 BAM = 0.51129 EUR
https://ec.europa.eu/info/funding-tenders/procedures-guidelines-tenders/information-contractors-and-beneficiaries/exchange-rate-inforeuro_en
</t>
        </r>
      </text>
    </comment>
    <comment ref="I10" authorId="0" shapeId="0" xr:uid="{03AE2E1D-C792-45FB-908F-27F1E963791A}">
      <text>
        <r>
          <rPr>
            <sz val="9"/>
            <color indexed="81"/>
            <rFont val="Tahoma"/>
            <family val="2"/>
          </rPr>
          <t xml:space="preserve">Exchange rate on 31 December 2023
1 BGN = 0.5113 EUR
https://commission.europa.eu/funding-tenders/procedures-guidelines-tenders/information-contractors-and-beneficiaries/exchange-rate-inforeuro_en
</t>
        </r>
      </text>
    </comment>
    <comment ref="I11" authorId="0" shapeId="0" xr:uid="{4E107595-D77E-4F8E-A975-DC7979E034E0}">
      <text>
        <r>
          <rPr>
            <sz val="9"/>
            <color indexed="81"/>
            <rFont val="Tahoma"/>
            <family val="2"/>
          </rPr>
          <t xml:space="preserve">Exchange rate on 31 December 2024
1 CHF = 1.07365
https://commission.europa.eu/funding-tenders/procedures-guidelines-tenders/information-contractors-and-beneficiaries/exchange-rate-inforeuro_en
</t>
        </r>
      </text>
    </comment>
    <comment ref="I13" authorId="0" shapeId="0" xr:uid="{39322C37-496F-4522-B4E0-62AC29D8D9D9}">
      <text>
        <r>
          <rPr>
            <sz val="9"/>
            <color indexed="81"/>
            <rFont val="Tahoma"/>
            <family val="2"/>
          </rPr>
          <t xml:space="preserve">Exchange rate in December 2024
1 CZK = 0.03957
https://commission.europa.eu/funding-tenders/procedures-guidelines-tenders/information-contractors-and-beneficiaries/exchange-rate-inforeuro_en
</t>
        </r>
      </text>
    </comment>
    <comment ref="I15" authorId="0" shapeId="0" xr:uid="{E953F832-61FB-4347-A66B-04E4CDE109A3}">
      <text>
        <r>
          <rPr>
            <sz val="9"/>
            <color indexed="81"/>
            <rFont val="Tahoma"/>
            <family val="2"/>
          </rPr>
          <t xml:space="preserve">Exchange rate in December 2024
1 DKK = 0.13409 EUR
https://commission.europa.eu/funding-tenders/procedures-guidelines-tenders/information-contractors-and-beneficiaries/exchange-rate-inforeuro_en
</t>
        </r>
      </text>
    </comment>
    <comment ref="I21" authorId="0" shapeId="0" xr:uid="{4E6A54BB-7C9B-4281-8891-C91242D13560}">
      <text>
        <r>
          <rPr>
            <sz val="9"/>
            <color indexed="81"/>
            <rFont val="Tahoma"/>
            <family val="2"/>
          </rPr>
          <t>Exchange rate in December 2024
1 HUF = 0.00242 EUR
https://www.ecb.europa.eu/stats/policy_and_exchange_rates/euro_reference_exchange_rates/html/eurofxref-graph-huf.en.html</t>
        </r>
      </text>
    </comment>
    <comment ref="I22" authorId="1" shapeId="0" xr:uid="{C88DA075-58DC-4DC4-B793-04C447B02740}">
      <text>
        <r>
          <rPr>
            <sz val="9"/>
            <color indexed="81"/>
            <rFont val="Tahoma"/>
            <family val="2"/>
          </rPr>
          <t xml:space="preserve">Exchange rate in December 2024
1 ISK =  0,00689  EUR
https://commission.europa.eu/funding-tenders/procedures-guidelines-tenders/information-contractors-and-beneficiaries/exchange-rate-inforeuro_en
</t>
        </r>
        <r>
          <rPr>
            <sz val="9"/>
            <color indexed="81"/>
            <rFont val="Tahoma"/>
            <family val="2"/>
          </rPr>
          <t xml:space="preserve">
</t>
        </r>
      </text>
    </comment>
    <comment ref="I24" authorId="0" shapeId="0" xr:uid="{03A7947A-7107-400B-A8B4-395ADC152DCD}">
      <text>
        <r>
          <rPr>
            <sz val="9"/>
            <color indexed="81"/>
            <rFont val="Tahoma"/>
            <family val="2"/>
          </rPr>
          <t xml:space="preserve">Exchange rate in December 2024
1 KZT = 0.00188 EUR
https://ec.europa.eu/info/funding-tenders/procedures-guidelines-tenders/information-contractors-and-beneficiaries/exchange-rate-inforeuro_en
</t>
        </r>
      </text>
    </comment>
    <comment ref="I25" authorId="0" shapeId="0" xr:uid="{80F76013-80CF-4FBA-9141-AA1C68EA35A7}">
      <text>
        <r>
          <rPr>
            <sz val="9"/>
            <color indexed="81"/>
            <rFont val="Tahoma"/>
            <family val="2"/>
          </rPr>
          <t xml:space="preserve">Exchange rate in December 2024
1 KZT = 0.00188 EUR
https://ec.europa.eu/info/funding-tenders/procedures-guidelines-tenders/information-contractors-and-beneficiaries/exchange-rate-inforeuro_en
</t>
        </r>
      </text>
    </comment>
    <comment ref="I29" authorId="0" shapeId="0" xr:uid="{6EEEC220-E769-4C80-AD9D-BB91133A010D}">
      <text>
        <r>
          <rPr>
            <sz val="9"/>
            <color indexed="81"/>
            <rFont val="Tahoma"/>
            <family val="2"/>
          </rPr>
          <t xml:space="preserve">Rate in December 2024
1 MDL = 0.05184 EUR
https://ec.europa.eu/info/funding-tenders/procedures-guidelines-tenders/information-contractors-and-beneficiaries/exchange-rate-inforeuro_en
</t>
        </r>
      </text>
    </comment>
    <comment ref="I31" authorId="0" shapeId="0" xr:uid="{EFF6BD93-9DD0-4C77-AE54-C080C7A353E9}">
      <text>
        <r>
          <rPr>
            <sz val="9"/>
            <color indexed="81"/>
            <rFont val="Tahoma"/>
            <family val="2"/>
          </rPr>
          <t xml:space="preserve">Exchange rate in December 2024
1 MKD = 0.0162 EUR
https://ec.europa.eu/info/funding-tenders/procedures-guidelines-tenders/information-contractors-and-beneficiaries/exchange-rate-inforeuro_en
</t>
        </r>
      </text>
    </comment>
    <comment ref="I34" authorId="0" shapeId="0" xr:uid="{248C5F7E-8105-468A-984A-3B8B61E73F48}">
      <text>
        <r>
          <rPr>
            <sz val="9"/>
            <color indexed="81"/>
            <rFont val="Tahoma"/>
            <family val="2"/>
          </rPr>
          <t>Exchange rate in December 2024
1 NOK = 0.08573 EUR
https://commission.europa.eu/funding-tenders/procedures-guidelines-tenders/information-contractors-and-beneficiaries/exchange-rate-inforeuro_en</t>
        </r>
      </text>
    </comment>
    <comment ref="I35" authorId="0" shapeId="0" xr:uid="{6676C13E-DB07-4536-B711-0324AC60601F}">
      <text>
        <r>
          <rPr>
            <sz val="9"/>
            <color indexed="81"/>
            <rFont val="Tahoma"/>
            <family val="2"/>
          </rPr>
          <t xml:space="preserve">Exchange rate December 2024
1 PLN = 0.23202 EUR
https://commission.europa.eu/funding-tenders/procedures-guidelines-tenders/information-contractors-and-beneficiaries/exchange-rate-inforeuro_en
</t>
        </r>
      </text>
    </comment>
    <comment ref="I37" authorId="0" shapeId="0" xr:uid="{6C0DA2DF-2785-440A-A455-991F2EC72548}">
      <text>
        <r>
          <rPr>
            <sz val="9"/>
            <color indexed="81"/>
            <rFont val="Tahoma"/>
            <family val="2"/>
          </rPr>
          <t xml:space="preserve">Exchange rate December 2024
1 LEU = 0.20091 EUR
https://commission.europa.eu/funding-tenders/procedures-guidelines-tenders/information-contractors-and-beneficiaries/exchange-rate-inforeuro_en
</t>
        </r>
      </text>
    </comment>
    <comment ref="I38" authorId="0" shapeId="0" xr:uid="{4A0A74B3-B9FF-4B17-B168-3844114254AC}">
      <text>
        <r>
          <rPr>
            <sz val="9"/>
            <color indexed="81"/>
            <rFont val="Tahoma"/>
            <family val="2"/>
          </rPr>
          <t xml:space="preserve">Exchange rate in December 2024
1 RSD =  0.00855 EUR
https://ec.europa.eu/info/funding-tenders/procedures-guidelines-tenders/information-contractors-and-beneficiaries/exchange-rate-inforeuro_en
</t>
        </r>
      </text>
    </comment>
    <comment ref="I39" authorId="0" shapeId="0" xr:uid="{D002182E-20C9-4865-8DFE-06100570B0A2}">
      <text>
        <r>
          <rPr>
            <sz val="9"/>
            <color indexed="81"/>
            <rFont val="Tahoma"/>
            <family val="2"/>
          </rPr>
          <t>Exchange rate in December 2024
1 SEK = 0.08667 eUR
https://commission.europa.eu/funding-tenders/procedures-guidelines-tenders/information-contractors-and-beneficiaries/exchange-rate-inforeuro_en</t>
        </r>
      </text>
    </comment>
    <comment ref="I42" authorId="0" shapeId="0" xr:uid="{5EDF414A-3EE4-4204-B6EE-853E03345587}">
      <text>
        <r>
          <rPr>
            <sz val="9"/>
            <color indexed="81"/>
            <rFont val="Tahoma"/>
            <family val="2"/>
          </rPr>
          <t xml:space="preserve">Exchange rate in December 2024
1 TRY =  0.02741 EUR
https://commission.europa.eu/funding-tenders/procedures-guidelines-tenders/information-contractors-and-beneficiaries/exchange-rate-inforeuro_en
</t>
        </r>
      </text>
    </comment>
    <comment ref="I43" authorId="0" shapeId="0" xr:uid="{C752F535-7715-4EB8-8225-0425A6496EF8}">
      <text>
        <r>
          <rPr>
            <sz val="9"/>
            <color indexed="81"/>
            <rFont val="Tahoma"/>
            <family val="2"/>
          </rPr>
          <t xml:space="preserve">Exchange rate in December 2024
1 UAH = 0.02281 EUR
https://commission.europa.eu/funding-tenders/procedures-guidelines-tenders/information-contractors-and-beneficiaries/exchange-rate-inforeuro_en
</t>
        </r>
      </text>
    </comment>
    <comment ref="I44" authorId="0" shapeId="0" xr:uid="{92DD8091-2E8D-49F0-90F5-7D9099F16645}">
      <text>
        <r>
          <rPr>
            <sz val="9"/>
            <color indexed="81"/>
            <rFont val="Tahoma"/>
            <family val="2"/>
          </rPr>
          <t xml:space="preserve">Exchange rate in December 2024
1 GBP =  1.20149 EUR
https://commission.europa.eu/funding-tenders/procedures-guidelines-tenders/information-contractors-and-beneficiaries/exchange-rate-inforeuro_en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Irina Bussoli</author>
    <author>ECSDA Assistant</author>
    <author>ECSDA Office</author>
  </authors>
  <commentList>
    <comment ref="J6" authorId="0" shapeId="0" xr:uid="{00000000-0006-0000-0500-000001000000}">
      <text>
        <r>
          <rPr>
            <b/>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6" authorId="0" shapeId="0" xr:uid="{00000000-0006-0000-0500-00000200000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r>
          <rPr>
            <sz val="9"/>
            <color indexed="81"/>
            <rFont val="Tahoma"/>
            <family val="2"/>
          </rPr>
          <t xml:space="preserve">
</t>
        </r>
      </text>
    </comment>
    <comment ref="L6" authorId="0" shapeId="0" xr:uid="{00000000-0006-0000-0500-000003000000}">
      <text>
        <r>
          <rPr>
            <b/>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t>
        </r>
        <r>
          <rPr>
            <sz val="9"/>
            <color indexed="81"/>
            <rFont val="Tahoma"/>
            <family val="2"/>
          </rPr>
          <t xml:space="preserve">
</t>
        </r>
      </text>
    </comment>
    <comment ref="O6" authorId="0" shapeId="0" xr:uid="{00000000-0006-0000-0500-000004000000}">
      <text>
        <r>
          <rPr>
            <b/>
            <sz val="9"/>
            <color indexed="81"/>
            <rFont val="Candara"/>
            <family val="2"/>
          </rPr>
          <t>All other instruments which do not fit in Equities, Collective investments vehicles and Debt as defined.</t>
        </r>
        <r>
          <rPr>
            <sz val="9"/>
            <color indexed="81"/>
            <rFont val="Tahoma"/>
            <family val="2"/>
          </rPr>
          <t xml:space="preserve">
</t>
        </r>
      </text>
    </comment>
    <comment ref="G10" authorId="0" shapeId="0" xr:uid="{1FDF4DE5-C4C4-4012-8FC6-F0794E6DE432}">
      <text>
        <r>
          <rPr>
            <sz val="9"/>
            <color indexed="81"/>
            <rFont val="Tahoma"/>
            <family val="2"/>
          </rPr>
          <t>Exchange rate in December 2024
1 BAM = 0.51129 EUR
https://ec.europa.eu/info/funding-tenders/procedures-guidelines-tenders/information-contractors-and-beneficiaries/exchange-rate-inforeuro_en</t>
        </r>
      </text>
    </comment>
    <comment ref="Y10" authorId="1" shapeId="0" xr:uid="{22F1E2EE-116C-4EA0-B42F-E35AFEC1971E}">
      <text>
        <r>
          <rPr>
            <sz val="9"/>
            <color indexed="81"/>
            <rFont val="Tahoma"/>
            <family val="2"/>
          </rPr>
          <t xml:space="preserve">Exchange rate in December 2024
1 BAM = 0.51129 EUR
https://ec.europa.eu/info/funding-tenders/procedures-guidelines-tenders/information-contractors-and-beneficiaries/exchange-rate-inforeuro_en
</t>
        </r>
      </text>
    </comment>
    <comment ref="G13" authorId="0" shapeId="0" xr:uid="{D256B7FC-F2F9-4787-8653-DA34E01F11FB}">
      <text>
        <r>
          <rPr>
            <sz val="9"/>
            <color indexed="81"/>
            <rFont val="Tahoma"/>
            <family val="2"/>
          </rPr>
          <t>Exchange rate in December 2024
1 BAM = 0.51129 EUR
https://ec.europa.eu/info/funding-tenders/procedures-guidelines-tenders/information-contractors-and-beneficiaries/exchange-rate-inforeuro_en</t>
        </r>
      </text>
    </comment>
    <comment ref="Y13" authorId="1" shapeId="0" xr:uid="{E2116F21-0B3B-4768-A49F-849C73130468}">
      <text>
        <r>
          <rPr>
            <sz val="9"/>
            <color indexed="81"/>
            <rFont val="Tahoma"/>
            <family val="2"/>
          </rPr>
          <t xml:space="preserve">Exchange rate in December 2024
1 BAM = 0.51129 EUR
https://ec.europa.eu/info/funding-tenders/procedures-guidelines-tenders/information-contractors-and-beneficiaries/exchange-rate-inforeuro_en
</t>
        </r>
      </text>
    </comment>
    <comment ref="G22" authorId="0" shapeId="0" xr:uid="{671EE46B-E241-4D8E-AD80-BEA3688B7D85}">
      <text>
        <r>
          <rPr>
            <sz val="9"/>
            <color indexed="81"/>
            <rFont val="Tahoma"/>
            <family val="2"/>
          </rPr>
          <t xml:space="preserve">BG
1 BGN = 0.5113 EUR
https://commission.europa.eu/funding-tenders/procedures-guidelines-tenders/information-contractors-and-beneficiaries/exchange-rate-inforeuro_en
</t>
        </r>
      </text>
    </comment>
    <comment ref="Y22" authorId="1" shapeId="0" xr:uid="{0677FF78-40AE-47AF-841C-4CC9BDDB63B6}">
      <text>
        <r>
          <rPr>
            <sz val="9"/>
            <color indexed="81"/>
            <rFont val="Tahoma"/>
            <family val="2"/>
          </rPr>
          <t>BG
1 BGN = 0.5113 EUR
https://commission.europa.eu/funding-tenders/procedures-guidelines-tenders/information-contractors-and-beneficiaries/exchange-rate-inforeuro_en</t>
        </r>
      </text>
    </comment>
    <comment ref="G25" authorId="0" shapeId="0" xr:uid="{C364E7EE-60E3-41E6-9049-CF1BBDD2A12A}">
      <text>
        <r>
          <rPr>
            <sz val="9"/>
            <color indexed="81"/>
            <rFont val="Tahoma"/>
            <family val="2"/>
          </rPr>
          <t>Exchange rate in December 2024
1 CHF = 1.07365
https://commission.europa.eu/funding-tenders/procedures-guidelines-tenders/information-contractors-and-beneficiaries/exchange-rate-inforeuro_en</t>
        </r>
      </text>
    </comment>
    <comment ref="Y25" authorId="1" shapeId="0" xr:uid="{D923D904-3899-4485-8E26-2AC6947A9233}">
      <text>
        <r>
          <rPr>
            <sz val="9"/>
            <color indexed="81"/>
            <rFont val="Tahoma"/>
            <family val="2"/>
          </rPr>
          <t xml:space="preserve">Exchange rate on 31 December 2023
Exchange rate in December 2024
1 CHF = 1.07365
https://commission.europa.eu/funding-tenders/procedures-guidelines-tenders/information-contractors-and-beneficiaries/exchange-rate-inforeuro_en
</t>
        </r>
      </text>
    </comment>
    <comment ref="G31" authorId="0" shapeId="0" xr:uid="{252F5413-DC9C-4E1F-B73F-8C2314F68E0D}">
      <text>
        <r>
          <rPr>
            <sz val="9"/>
            <color indexed="81"/>
            <rFont val="Tahoma"/>
            <family val="2"/>
          </rPr>
          <t>Exchange rate in December 2024
1 CZK = 0.03957
https://commission.europa.eu/funding-tenders/procedures-guidelines-tenders/information-contractors-and-beneficiaries/exchange-rate-inforeuro_en</t>
        </r>
      </text>
    </comment>
    <comment ref="Y31" authorId="1" shapeId="0" xr:uid="{5E1F7AB3-6EE2-4387-AB57-AA2F46AB5379}">
      <text>
        <r>
          <rPr>
            <sz val="9"/>
            <color indexed="81"/>
            <rFont val="Tahoma"/>
            <family val="2"/>
          </rPr>
          <t xml:space="preserve">
Exchange rate in December 2024
1 CZK = 0.03957
https://commission.europa.eu/funding-tenders/procedures-guidelines-tenders/information-contractors-and-beneficiaries/exchange-rate-inforeuro_en
</t>
        </r>
      </text>
    </comment>
    <comment ref="G37" authorId="0" shapeId="0" xr:uid="{309D84DA-3C36-4DC3-BE98-9E28928B650E}">
      <text>
        <r>
          <rPr>
            <sz val="9"/>
            <color indexed="81"/>
            <rFont val="Tahoma"/>
            <family val="2"/>
          </rPr>
          <t xml:space="preserve">Exchange rate in December 2024
1 DKK = 0.13409 EUR
https://commission.europa.eu/funding-tenders/procedures-guidelines-tenders/information-contractors-and-beneficiaries/exchange-rate-inforeuro_en
</t>
        </r>
      </text>
    </comment>
    <comment ref="Y37" authorId="1" shapeId="0" xr:uid="{094686A6-DAA8-4990-B3FC-7C40ADD871ED}">
      <text>
        <r>
          <rPr>
            <sz val="9"/>
            <color indexed="81"/>
            <rFont val="Tahoma"/>
            <family val="2"/>
          </rPr>
          <t xml:space="preserve">
Exchange rate in December 2024
1 DKK = 0.13409 EUR
https://commission.europa.eu/funding-tenders/procedures-guidelines-tenders/information-contractors-and-beneficiaries/exchange-rate-inforeuro_en</t>
        </r>
      </text>
    </comment>
    <comment ref="G55" authorId="0" shapeId="0" xr:uid="{B47EA740-8625-4771-94B1-EDA20B8CED2E}">
      <text>
        <r>
          <rPr>
            <sz val="9"/>
            <color indexed="81"/>
            <rFont val="Tahoma"/>
            <family val="2"/>
          </rPr>
          <t>Exchange rate in December 2024
1 HUF = 0.00242 EUR
https://www.ecb.europa.eu/stats/policy_and_exchange_rates/euro_reference_exchange_rates/html/eurofxref-graph-huf.en.html</t>
        </r>
      </text>
    </comment>
    <comment ref="Y55" authorId="1" shapeId="0" xr:uid="{4FB4DFD3-F26D-4683-8456-A9C4AC6AC606}">
      <text>
        <r>
          <rPr>
            <sz val="9"/>
            <color indexed="81"/>
            <rFont val="Tahoma"/>
            <family val="2"/>
          </rPr>
          <t xml:space="preserve">Exchange rate in December 2024
1 HUF = 0.00242 EUR
https://www.ecb.europa.eu/stats/policy_and_exchange_rates/euro_reference_exchange_rates/html/eurofxref-graph-huf.en.html
</t>
        </r>
      </text>
    </comment>
    <comment ref="G64" authorId="1" shapeId="0" xr:uid="{6C851071-649E-4CBB-8093-86C39A0DB97C}">
      <text>
        <r>
          <rPr>
            <sz val="9"/>
            <color indexed="81"/>
            <rFont val="Tahoma"/>
            <family val="2"/>
          </rPr>
          <t>Exchange rate in December 2024
1 KZT = 0.00188 EUR
https://ec.europa.eu/info/funding-tenders/procedures-guidelines-tenders/information-contractors-and-beneficiaries/exchange-rate-inforeuro_en</t>
        </r>
      </text>
    </comment>
    <comment ref="Y64" authorId="1" shapeId="0" xr:uid="{F25FE19D-F4F8-46DC-8D8E-34B01AEBC6AB}">
      <text>
        <r>
          <rPr>
            <sz val="9"/>
            <color indexed="81"/>
            <rFont val="Tahoma"/>
            <family val="2"/>
          </rPr>
          <t xml:space="preserve">Exchange rate in December 2024
1 KZT = 0.00188 EUR
https://ec.europa.eu/info/funding-tenders/procedures-guidelines-tenders/information-contractors-and-beneficiaries/exchange-rate-inforeuro_en
</t>
        </r>
      </text>
    </comment>
    <comment ref="G67" authorId="1" shapeId="0" xr:uid="{9A1DD707-C280-40A7-B50F-E7B1DFB98147}">
      <text>
        <r>
          <rPr>
            <sz val="9"/>
            <color indexed="81"/>
            <rFont val="Tahoma"/>
            <family val="2"/>
          </rPr>
          <t>Exchange rate in December 2024
1 KZT = 0.00188 EUR
https://ec.europa.eu/info/funding-tenders/procedures-guidelines-tenders/information-contractors-and-beneficiaries/exchange-rate-inforeuro_en</t>
        </r>
      </text>
    </comment>
    <comment ref="Y67" authorId="1" shapeId="0" xr:uid="{06E91914-524D-4C20-902E-5DF3EFF7CD43}">
      <text>
        <r>
          <rPr>
            <sz val="9"/>
            <color indexed="81"/>
            <rFont val="Tahoma"/>
            <family val="2"/>
          </rPr>
          <t xml:space="preserve">Exchange rate in December 2024
1 KZT = 0.00188 EUR
https://ec.europa.eu/info/funding-tenders/procedures-guidelines-tenders/information-contractors-and-beneficiaries/exchange-rate-inforeuro_en
</t>
        </r>
      </text>
    </comment>
    <comment ref="G79" authorId="1" shapeId="0" xr:uid="{5267313B-C361-4627-8704-7B9BC7E73512}">
      <text>
        <r>
          <rPr>
            <sz val="9"/>
            <color indexed="81"/>
            <rFont val="Tahoma"/>
            <family val="2"/>
          </rPr>
          <t xml:space="preserve">Rate in December 2024
1 MDL = 0.05184 EUR
https://ec.europa.eu/info/funding-tenders/procedures-guidelines-tenders/information-contractors-and-beneficiaries/exchange-rate-inforeuro_en
</t>
        </r>
      </text>
    </comment>
    <comment ref="Y79" authorId="1" shapeId="0" xr:uid="{BA4504A6-02B7-4817-973B-7F5F4BFB29EA}">
      <text>
        <r>
          <rPr>
            <sz val="9"/>
            <color indexed="81"/>
            <rFont val="Tahoma"/>
            <family val="2"/>
          </rPr>
          <t xml:space="preserve">Rate in December 2024
1 MDL = 0.05184 EUR
https://ec.europa.eu/info/funding-tenders/procedures-guidelines-tenders/information-contractors-and-beneficiaries/exchange-rate-inforeuro_en
</t>
        </r>
      </text>
    </comment>
    <comment ref="G85" authorId="0" shapeId="0" xr:uid="{BBFFE38E-C9E2-4AD1-8592-AD229E44A234}">
      <text>
        <r>
          <rPr>
            <sz val="9"/>
            <color indexed="81"/>
            <rFont val="Tahoma"/>
            <family val="2"/>
          </rPr>
          <t xml:space="preserve">Exchange rate in December 2024
1 MKD = 0.0162 EUR
https://ec.europa.eu/info/funding-tenders/procedures-guidelines-tenders/information-contractors-and-beneficiaries/exchange-rate-inforeuro_en
</t>
        </r>
      </text>
    </comment>
    <comment ref="Y85" authorId="1" shapeId="0" xr:uid="{E777D3B5-3378-4A5A-8519-ABBB0A64E574}">
      <text>
        <r>
          <rPr>
            <sz val="9"/>
            <color indexed="81"/>
            <rFont val="Tahoma"/>
            <family val="2"/>
          </rPr>
          <t xml:space="preserve">
Exchange rate in December 2024
1 MKD = 0.0162 EUR
https://ec.europa.eu/info/funding-tenders/procedures-guidelines-tenders/information-contractors-and-beneficiaries/exchange-rate-inforeuro_en
</t>
        </r>
      </text>
    </comment>
    <comment ref="Y88" authorId="2" shapeId="0" xr:uid="{F76F4E79-05A0-4041-8876-2341CD14E903}">
      <text>
        <r>
          <rPr>
            <b/>
            <sz val="9"/>
            <color indexed="81"/>
            <rFont val="Tahoma"/>
            <family val="2"/>
          </rPr>
          <t>ECB Data</t>
        </r>
      </text>
    </comment>
    <comment ref="G94" authorId="0" shapeId="0" xr:uid="{6DC7C7B5-0DE4-4F68-B8C2-E3992DE19AA9}">
      <text>
        <r>
          <rPr>
            <sz val="9"/>
            <color indexed="81"/>
            <rFont val="Tahoma"/>
            <family val="2"/>
          </rPr>
          <t xml:space="preserve">Exchange rate December 2024
1 NOK = 0.08573 EUR
https://commission.europa.eu/funding-tenders/procedures-guidelines-tenders/information-contractors-and-beneficiaries/exchange-rate-inforeuro_en
</t>
        </r>
      </text>
    </comment>
    <comment ref="Y94" authorId="1" shapeId="0" xr:uid="{6BFA95FB-5EC7-472C-8B9E-B09D18CA1BD1}">
      <text>
        <r>
          <rPr>
            <sz val="9"/>
            <color indexed="81"/>
            <rFont val="Tahoma"/>
            <family val="2"/>
          </rPr>
          <t>Exchange rate December 2024
1 NOK = 0.08573 EUR
https://commission.europa.eu/funding-tenders/procedures-guidelines-tenders/information-contractors-and-beneficiaries/exchange-rate-inforeuro_en</t>
        </r>
      </text>
    </comment>
    <comment ref="G97" authorId="1" shapeId="0" xr:uid="{C5D78E5A-DB47-4B15-B6FC-0E01626A12B0}">
      <text>
        <r>
          <rPr>
            <sz val="9"/>
            <color indexed="81"/>
            <rFont val="Tahoma"/>
            <family val="2"/>
          </rPr>
          <t xml:space="preserve">Exchange rate December 2024
1 PLN = 0.23202 EUR
https://commission.europa.eu/funding-tenders/procedures-guidelines-tenders/information-contractors-and-beneficiaries/exchange-rate-inforeuro_en
</t>
        </r>
      </text>
    </comment>
    <comment ref="Y97" authorId="1" shapeId="0" xr:uid="{587DF573-05C4-48EF-B714-92B43F4171FE}">
      <text>
        <r>
          <rPr>
            <sz val="9"/>
            <color indexed="81"/>
            <rFont val="Tahoma"/>
            <family val="2"/>
          </rPr>
          <t xml:space="preserve">Exchange rate December 2024
1 PLN = 0.23202 EUR
https://commission.europa.eu/funding-tenders/procedures-guidelines-tenders/information-contractors-and-beneficiaries/exchange-rate-inforeuro_en
</t>
        </r>
      </text>
    </comment>
    <comment ref="G103" authorId="1" shapeId="0" xr:uid="{20553AF2-5258-46CE-BD9F-2D1EB8E7876A}">
      <text>
        <r>
          <rPr>
            <sz val="9"/>
            <color indexed="81"/>
            <rFont val="Tahoma"/>
            <family val="2"/>
          </rPr>
          <t xml:space="preserve">Exchange rate December 2024
1 LEU = 0.20091 EUR
https://commission.europa.eu/funding-tenders/procedures-guidelines-tenders/information-contractors-and-beneficiaries/exchange-rate-inforeuro_en
</t>
        </r>
      </text>
    </comment>
    <comment ref="Y103" authorId="1" shapeId="0" xr:uid="{35AD77ED-A09C-416D-8195-F5E042F20834}">
      <text>
        <r>
          <rPr>
            <sz val="9"/>
            <color indexed="81"/>
            <rFont val="Tahoma"/>
            <family val="2"/>
          </rPr>
          <t xml:space="preserve">Exchange rate December 2024
1 LEU = 0.20091 EUR
https://commission.europa.eu/funding-tenders/procedures-guidelines-tenders/information-contractors-and-beneficiaries/exchange-rate-inforeuro_en
</t>
        </r>
      </text>
    </comment>
    <comment ref="G106" authorId="0" shapeId="0" xr:uid="{CDE04946-75F7-4039-A6F9-3B155124F181}">
      <text>
        <r>
          <rPr>
            <sz val="9"/>
            <color indexed="81"/>
            <rFont val="Tahoma"/>
            <family val="2"/>
          </rPr>
          <t xml:space="preserve">Exchange rate in December 2024
1 RSD =  0.00855 EUR
https://ec.europa.eu/info/funding-tenders/procedures-guidelines-tenders/information-contractors-and-beneficiaries/exchange-rate-inforeuro_en
</t>
        </r>
      </text>
    </comment>
    <comment ref="Y106" authorId="1" shapeId="0" xr:uid="{AC311FB6-0F24-4A09-9D9A-C0D65B700E17}">
      <text>
        <r>
          <rPr>
            <sz val="9"/>
            <color indexed="81"/>
            <rFont val="Tahoma"/>
            <family val="2"/>
          </rPr>
          <t xml:space="preserve">Exchange rate in December 2024
1 RSD =  0.00855 EUR
https://ec.europa.eu/info/funding-tenders/procedures-guidelines-tenders/information-contractors-and-beneficiaries/exchange-rate-inforeuro_en
</t>
        </r>
      </text>
    </comment>
    <comment ref="G109" authorId="1" shapeId="0" xr:uid="{A96ABF85-111E-4DDF-9C81-87ED24173847}">
      <text>
        <r>
          <rPr>
            <sz val="9"/>
            <color indexed="81"/>
            <rFont val="Tahoma"/>
            <family val="2"/>
          </rPr>
          <t xml:space="preserve">Exchange rate in December 2024
1 SEK = 0.08667 eUR
https://commission.europa.eu/funding-tenders/procedures-guidelines-tenders/information-contractors-and-beneficiaries/exchange-rate-inforeuro_en
</t>
        </r>
      </text>
    </comment>
    <comment ref="Y109" authorId="2" shapeId="0" xr:uid="{BE8FA0A3-9264-496A-B447-13D52B6C8DBE}">
      <text>
        <r>
          <rPr>
            <sz val="9"/>
            <color indexed="81"/>
            <rFont val="Tahoma"/>
            <family val="2"/>
          </rPr>
          <t xml:space="preserve">
Exchange rate in December 2024
1 SEK = 0.08667 EUR
https://commission.europa.eu/funding-tenders/procedures-guidelines-tenders/information-contractors-and-beneficiaries/exchange-rate-inforeuro_en
</t>
        </r>
      </text>
    </comment>
    <comment ref="G118" authorId="1" shapeId="0" xr:uid="{3288E0BA-6562-41DB-9003-9DC08FF785B9}">
      <text>
        <r>
          <rPr>
            <sz val="9"/>
            <color indexed="81"/>
            <rFont val="Tahoma"/>
            <family val="2"/>
          </rPr>
          <t xml:space="preserve">Exchange rate in December 2024
1 TRY =  0.02741 EUR
https://commission.europa.eu/funding-tenders/procedures-guidelines-tenders/information-contractors-and-beneficiaries/exchange-rate-inforeuro_en
</t>
        </r>
        <r>
          <rPr>
            <b/>
            <sz val="9"/>
            <color indexed="81"/>
            <rFont val="Tahoma"/>
            <family val="2"/>
          </rPr>
          <t xml:space="preserve">
</t>
        </r>
        <r>
          <rPr>
            <sz val="9"/>
            <color indexed="81"/>
            <rFont val="Tahoma"/>
            <family val="2"/>
          </rPr>
          <t xml:space="preserve">
</t>
        </r>
      </text>
    </comment>
    <comment ref="Y118" authorId="1" shapeId="0" xr:uid="{115C4911-EFF8-4580-87A7-E55DD78CA15A}">
      <text>
        <r>
          <rPr>
            <sz val="9"/>
            <color indexed="81"/>
            <rFont val="Tahoma"/>
            <family val="2"/>
          </rPr>
          <t xml:space="preserve">Exchange rate in December 2024
1 TRY =  0.02741 EUR
https://commission.europa.eu/funding-tenders/procedures-guidelines-tenders/information-contractors-and-beneficiaries/exchange-rate-inforeuro_en
</t>
        </r>
      </text>
    </comment>
    <comment ref="G121" authorId="1" shapeId="0" xr:uid="{BB698C40-2127-49AE-8FC8-83BD2568980C}">
      <text>
        <r>
          <rPr>
            <sz val="9"/>
            <color indexed="81"/>
            <rFont val="Tahoma"/>
            <family val="2"/>
          </rPr>
          <t xml:space="preserve">Exchange rate in December 2024
1 UAH = 0.02281 EUR
https://commission.europa.eu/funding-tenders/procedures-guidelines-tenders/information-contractors-and-beneficiaries/exchange-rate-inforeuro_en
</t>
        </r>
      </text>
    </comment>
    <comment ref="Y121" authorId="1" shapeId="0" xr:uid="{83F1F259-7C08-42A8-A5D2-86D247F639D6}">
      <text>
        <r>
          <rPr>
            <sz val="9"/>
            <color indexed="81"/>
            <rFont val="Tahoma"/>
            <family val="2"/>
          </rPr>
          <t xml:space="preserve">Exchange rate 31/12/2023
1 UAH = 0.02281 EUR
https://commission.europa.eu/funding-tenders/procedures-guidelines-tenders/information-contractors-and-beneficiaries/exchange-rate-inforeuro_en
</t>
        </r>
      </text>
    </comment>
    <comment ref="G124" authorId="0" shapeId="0" xr:uid="{C816B0B4-DB3A-4497-BC7A-A1541D1DB0BA}">
      <text>
        <r>
          <rPr>
            <sz val="9"/>
            <color indexed="81"/>
            <rFont val="Tahoma"/>
            <family val="2"/>
          </rPr>
          <t xml:space="preserve">Exchange rate in December 2024
1 GBP =  1.20149 EUR
https://commission.europa.eu/funding-tenders/procedures-guidelines-tenders/information-contractors-and-beneficiaries/exchange-rate-inforeuro_en
</t>
        </r>
      </text>
    </comment>
    <comment ref="Y124" authorId="1" shapeId="0" xr:uid="{B052A461-C73A-47BA-AFAE-3F89D72471D0}">
      <text>
        <r>
          <rPr>
            <sz val="9"/>
            <color indexed="81"/>
            <rFont val="Tahoma"/>
            <family val="2"/>
          </rPr>
          <t xml:space="preserve">Exchange rate in December 2024
1 GBP =  1.20149 EUR
https://commission.europa.eu/funding-tenders/procedures-guidelines-tenders/information-contractors-and-beneficiaries/exchange-rate-inforeuro_en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Irina Bussoli</author>
    <author>Irina</author>
  </authors>
  <commentList>
    <comment ref="D6" authorId="0" shapeId="0" xr:uid="{00000000-0006-0000-0600-000001000000}">
      <text>
        <r>
          <rPr>
            <b/>
            <sz val="9"/>
            <color indexed="81"/>
            <rFont val="Candara"/>
            <family val="2"/>
          </rPr>
          <t xml:space="preserve">Please provide number and value for those corporate action events which either result into debit or credit of securities in the accounts maintained by CSD or cash entitlement processed by CSD to credit the account of Client in case of beneficial owner account or participant in case of omnibus account.
</t>
        </r>
      </text>
    </comment>
    <comment ref="E6" authorId="0" shapeId="0" xr:uid="{00000000-0006-0000-0600-000002000000}">
      <text>
        <r>
          <rPr>
            <b/>
            <sz val="9"/>
            <color indexed="81"/>
            <rFont val="Canada"/>
          </rPr>
          <t>Please provide the value of resulting securities pursuant to corporate action in case non-cash corporate action and in case of cash corporate action actual value should be considered. To calculate value of these securities Market price of resulting securities as on the date of corporate action should be considered. In case of collective investment vehicles per unit net asset value (NAV) or if market price is available then market price should be considered. When market price / NAV as on the date of corporate action is not available then next available price should be used.</t>
        </r>
        <r>
          <rPr>
            <sz val="9"/>
            <color indexed="81"/>
            <rFont val="Tahoma"/>
            <family val="2"/>
          </rPr>
          <t xml:space="preserve">
</t>
        </r>
      </text>
    </comment>
    <comment ref="F6" authorId="0" shapeId="0" xr:uid="{02446336-6F26-4144-83A3-CDA01DDAC686}">
      <text>
        <r>
          <rPr>
            <b/>
            <sz val="9"/>
            <color indexed="81"/>
            <rFont val="Canada"/>
          </rPr>
          <t>Please provide the value of resulting securities pursuant to corporate action in case non-cash corporate action and in case of cash corporate action actual value should be considered. To calculate value of these securities Market price of resulting securities as on the date of corporate action should be considered. In case of collective investment vehicles per unit net asset value (NAV) or if market price is available then market price should be considered. When market price / NAV as on the date of corporate action is not available then next available price should be used.</t>
        </r>
        <r>
          <rPr>
            <sz val="9"/>
            <color indexed="81"/>
            <rFont val="Tahoma"/>
            <family val="2"/>
          </rPr>
          <t xml:space="preserve">
</t>
        </r>
      </text>
    </comment>
    <comment ref="F40" authorId="1" shapeId="0" xr:uid="{A7BC1A4B-5669-4047-852C-387A1BE2445D}">
      <text>
        <r>
          <rPr>
            <sz val="9"/>
            <color indexed="81"/>
            <rFont val="Tahoma"/>
            <family val="2"/>
          </rPr>
          <t>Exchange rate in December 2024</t>
        </r>
        <r>
          <rPr>
            <b/>
            <sz val="9"/>
            <color indexed="81"/>
            <rFont val="Tahoma"/>
            <family val="2"/>
          </rPr>
          <t xml:space="preserve">
</t>
        </r>
        <r>
          <rPr>
            <sz val="9"/>
            <color indexed="81"/>
            <rFont val="Tahoma"/>
            <family val="2"/>
          </rPr>
          <t xml:space="preserve">
1 RSD =  0.00855 EUR
https://ec.europa.eu/info/funding-tenders/procedures-guidelines-tenders/information-contractors-and-beneficiaries/exchange-rate-inforeuro_en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Irina Bussoli</author>
  </authors>
  <commentList>
    <comment ref="E7" authorId="0" shapeId="0" xr:uid="{78691950-B43C-40C6-B6F3-CB8915F02D99}">
      <text>
        <r>
          <rPr>
            <sz val="9"/>
            <color indexed="81"/>
            <rFont val="Candara"/>
            <family val="2"/>
          </rPr>
          <t>Immobilisation involves concentrating the holding of securities in a CSD. The deposit of securities may be done in the form of individual certificates, a combined certificate, known as a global or jumbo note/certificate which represents all or part of the securities of a particular issue, or a letter by the issuer evidencing entrustment of a certain quantity of securities of a specific type. Transfers of immobilised securities thus can take place by electronic book-entries by intermediaries and do not require actual movement of certificates. 
Immobilisation is hence the act of concentrating the holding of securities certificates with a depository to allow the crediting of an equal amount of securities to securities accounts and the transferability of such securities by way of book entry</t>
        </r>
        <r>
          <rPr>
            <sz val="9"/>
            <color indexed="81"/>
            <rFont val="Tahoma"/>
            <family val="2"/>
          </rPr>
          <t xml:space="preserve">
</t>
        </r>
      </text>
    </comment>
    <comment ref="F7" authorId="0" shapeId="0" xr:uid="{BAEC76D7-FB77-44EC-96B7-8F2F5EDE65CB}">
      <text>
        <r>
          <rPr>
            <sz val="9"/>
            <color indexed="81"/>
            <rFont val="Candara"/>
            <family val="2"/>
          </rPr>
          <t>Dematerialised form’ means the fact that financial instruments exist in the records of the CSD. The issue is usually documented by a record maintained by the issuer or a CSD or some other intermediary. The securities issued are credited to securities accounts.</t>
        </r>
      </text>
    </comment>
    <comment ref="O7" authorId="0" shapeId="0" xr:uid="{530E003D-E6AF-435C-9242-B2A5314AB53E}">
      <text>
        <r>
          <rPr>
            <b/>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P7" authorId="0" shapeId="0" xr:uid="{A8A4E27D-A1BF-47AD-90FE-F9A09E83AF47}">
      <text>
        <r>
          <rPr>
            <b/>
            <sz val="9"/>
            <color indexed="81"/>
            <rFont val="Candara"/>
            <family val="2"/>
          </rPr>
          <t>An account structure where securities are held at the level of the individual end-investor.</t>
        </r>
        <r>
          <rPr>
            <sz val="9"/>
            <color indexed="81"/>
            <rFont val="Tahoma"/>
            <family val="2"/>
          </rPr>
          <t xml:space="preserve">
</t>
        </r>
      </text>
    </comment>
    <comment ref="D8" authorId="0" shapeId="0" xr:uid="{8C3C2041-7EA9-4145-B825-B7D0C39941B4}">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8" authorId="0" shapeId="0" xr:uid="{0632E87A-C41D-4702-A6F8-89432A5041E2}">
      <text>
        <r>
          <rPr>
            <sz val="9"/>
            <color indexed="81"/>
            <rFont val="Candara"/>
            <family val="2"/>
          </rPr>
          <t>An account structure where securities are held at the level of the individual end-investor.</t>
        </r>
      </text>
    </comment>
    <comment ref="D9" authorId="0" shapeId="0" xr:uid="{4F02C713-7530-44B1-A54E-83EB355EBC8A}">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0" authorId="0" shapeId="0" xr:uid="{B30FEC2C-3287-4C35-B38E-CDD2BA7E7556}">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0" authorId="0" shapeId="0" xr:uid="{D4D12539-68D6-4FFB-B18B-9AC88A8C8E49}">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1" authorId="0" shapeId="0" xr:uid="{A95B8100-F0BD-473E-84AA-C046535BFCF7}">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2" authorId="0" shapeId="0" xr:uid="{FF38126C-B4C1-4D32-84FA-D6AE68FE3836}">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3" authorId="0" shapeId="0" xr:uid="{E5FB05A1-F84C-4961-8803-FEE366C208EE}">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3" authorId="0" shapeId="0" xr:uid="{922BAB6B-9D94-4F7C-9F75-274C2AC7CE5F}">
      <text>
        <r>
          <rPr>
            <sz val="9"/>
            <color indexed="81"/>
            <rFont val="Candara"/>
            <family val="2"/>
          </rPr>
          <t>An account structure where securities are held at the level of the individual end-investor.</t>
        </r>
      </text>
    </comment>
    <comment ref="D14" authorId="0" shapeId="0" xr:uid="{D4FF09A6-47A5-444A-8226-EDD4BC419341}">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5" authorId="0" shapeId="0" xr:uid="{B5720B65-A04C-441F-A91A-30DCFD48ACD1}">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5" authorId="0" shapeId="0" xr:uid="{CD97ADE8-FB59-4466-8CBD-A6D53BE0E2B3}">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6" authorId="0" shapeId="0" xr:uid="{8C7B0211-C05D-4217-A60D-DC15CF0CC41B}">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7" authorId="0" shapeId="0" xr:uid="{25BBF90D-5C75-4CB3-9700-D192CBEC446C}">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8" authorId="0" shapeId="0" xr:uid="{93481119-4E67-4F73-9902-8CE6D80FBCCF}">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8" authorId="0" shapeId="0" xr:uid="{39737BE5-A634-4B37-A42E-84CE4BF1A50A}">
      <text>
        <r>
          <rPr>
            <sz val="9"/>
            <color indexed="81"/>
            <rFont val="Candara"/>
            <family val="2"/>
          </rPr>
          <t>An account structure where securities are held at the level of the individual end-investor.</t>
        </r>
      </text>
    </comment>
    <comment ref="D19" authorId="0" shapeId="0" xr:uid="{6515BAD5-3ABF-4FC2-9D94-FAAC8EAE95A1}">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20" authorId="0" shapeId="0" xr:uid="{690E3809-1D07-439D-8AFF-0332E6B60A07}">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20" authorId="0" shapeId="0" xr:uid="{22202688-EA05-4FA4-97EF-05C5621CB62C}">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21" authorId="0" shapeId="0" xr:uid="{1EE0640C-E282-47BB-B6BF-AA29FAFD76CC}">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22" authorId="0" shapeId="0" xr:uid="{5D8D845D-1016-4227-9998-A29209C38C48}">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23" authorId="0" shapeId="0" xr:uid="{4AFA88B9-8033-44B1-A826-07A70D09FF94}">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23" authorId="0" shapeId="0" xr:uid="{66F08169-F8FE-4596-AE9D-7CD4C05FF0B0}">
      <text>
        <r>
          <rPr>
            <sz val="9"/>
            <color indexed="81"/>
            <rFont val="Candara"/>
            <family val="2"/>
          </rPr>
          <t>An account structure where securities are held at the level of the individual end-investor.</t>
        </r>
      </text>
    </comment>
    <comment ref="D24" authorId="0" shapeId="0" xr:uid="{49A9218C-413A-4568-A788-B14BACB7B8F4}">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25" authorId="0" shapeId="0" xr:uid="{EAF855C4-A2B0-4DFB-BA60-9C4319AB4E9B}">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25" authorId="0" shapeId="0" xr:uid="{A98CF416-3D60-496C-BC29-06F127D298DB}">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26" authorId="0" shapeId="0" xr:uid="{B0090CA9-DD99-4C6E-B91A-1E5508BDC79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27" authorId="0" shapeId="0" xr:uid="{F969EC40-0C83-4E81-B51A-265AA3E1A7BF}">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28" authorId="0" shapeId="0" xr:uid="{B4DFEC77-AF6D-4C76-B9AD-34E5BAC7B83C}">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28" authorId="0" shapeId="0" xr:uid="{999B1286-0EE4-44B9-B8B9-B2FA442380DC}">
      <text>
        <r>
          <rPr>
            <sz val="9"/>
            <color indexed="81"/>
            <rFont val="Candara"/>
            <family val="2"/>
          </rPr>
          <t>An account structure where securities are held at the level of the individual end-investor.</t>
        </r>
      </text>
    </comment>
    <comment ref="D29" authorId="0" shapeId="0" xr:uid="{3A5B181A-EAA0-4CF3-84EA-AAAE84356F11}">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30" authorId="0" shapeId="0" xr:uid="{79791321-033A-4905-84F1-24FFFF83E0CD}">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30" authorId="0" shapeId="0" xr:uid="{9AF10E50-15C0-478D-AA09-382A839DC75F}">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31" authorId="0" shapeId="0" xr:uid="{EFCFE9A6-8B80-4099-A9A1-C22F5D8AB71F}">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32" authorId="0" shapeId="0" xr:uid="{CD229B64-8053-4358-8BB9-58066A0B3395}">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33" authorId="0" shapeId="0" xr:uid="{17D9A5D3-EAC8-4980-888C-7067C62536BE}">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33" authorId="0" shapeId="0" xr:uid="{9A03A95E-0F93-4026-80BB-AC037BB54573}">
      <text>
        <r>
          <rPr>
            <sz val="9"/>
            <color indexed="81"/>
            <rFont val="Candara"/>
            <family val="2"/>
          </rPr>
          <t>An account structure where securities are held at the level of the individual end-investor.</t>
        </r>
      </text>
    </comment>
    <comment ref="D34" authorId="0" shapeId="0" xr:uid="{8C1F8B66-7CE0-46CF-8FC5-0647211CDAD2}">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35" authorId="0" shapeId="0" xr:uid="{9633ED9F-0BBE-45BA-8ADD-F25BCE7E22F4}">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35" authorId="0" shapeId="0" xr:uid="{A27EC024-8FA7-4067-A950-7B2094FD0607}">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36" authorId="0" shapeId="0" xr:uid="{1BECC1F7-E581-40A2-9BFF-A801D0B5206C}">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37" authorId="0" shapeId="0" xr:uid="{6833559B-C3F8-412B-8809-654FE909844A}">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38" authorId="0" shapeId="0" xr:uid="{76880213-B464-41FE-B059-A0F0C323103F}">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38" authorId="0" shapeId="0" xr:uid="{79F57798-6A15-4603-80F0-A77759507978}">
      <text>
        <r>
          <rPr>
            <sz val="9"/>
            <color indexed="81"/>
            <rFont val="Candara"/>
            <family val="2"/>
          </rPr>
          <t>An account structure where securities are held at the level of the individual end-investor.</t>
        </r>
      </text>
    </comment>
    <comment ref="D39" authorId="0" shapeId="0" xr:uid="{EC89D071-1B3E-49E8-B32B-ED6DEA4D143F}">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40" authorId="0" shapeId="0" xr:uid="{EB8873DD-3422-47FE-8123-71C48496A8C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40" authorId="0" shapeId="0" xr:uid="{FFFF32F6-581A-48E4-95F1-341D43B8815E}">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41" authorId="0" shapeId="0" xr:uid="{EDE8E430-3560-4C33-B9DE-EF638FEF2069}">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42" authorId="0" shapeId="0" xr:uid="{C8BC57B6-7002-4A68-A86C-0DD7EB2904BE}">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43" authorId="0" shapeId="0" xr:uid="{FC3FB018-85A5-4144-80C3-C70566F6AE38}">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43" authorId="0" shapeId="0" xr:uid="{661AED04-A178-4152-B160-BA85BDC404B7}">
      <text>
        <r>
          <rPr>
            <sz val="9"/>
            <color indexed="81"/>
            <rFont val="Candara"/>
            <family val="2"/>
          </rPr>
          <t>An account structure where securities are held at the level of the individual end-investor.</t>
        </r>
      </text>
    </comment>
    <comment ref="D44" authorId="0" shapeId="0" xr:uid="{16893DA6-3C3F-4AD5-BEAA-49EDBBB0DAF6}">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45" authorId="0" shapeId="0" xr:uid="{8D614F77-56D0-4A67-AC6E-800A473F3FC8}">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45" authorId="0" shapeId="0" xr:uid="{2370BD05-F713-4D76-9660-5F2409EDE156}">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46" authorId="0" shapeId="0" xr:uid="{DDF39D88-C719-49F6-B28F-79DE343D62A9}">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47" authorId="0" shapeId="0" xr:uid="{9EB6669A-DA61-43A9-8617-DF47073E18BC}">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48" authorId="0" shapeId="0" xr:uid="{5EE5B8E2-5C1B-4ED5-8F9D-C2E185C34087}">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48" authorId="0" shapeId="0" xr:uid="{322E2CD0-E416-4F6F-B250-D7FBC31C5FAF}">
      <text>
        <r>
          <rPr>
            <sz val="9"/>
            <color indexed="81"/>
            <rFont val="Candara"/>
            <family val="2"/>
          </rPr>
          <t>An account structure where securities are held at the level of the individual end-investor.</t>
        </r>
      </text>
    </comment>
    <comment ref="D49" authorId="0" shapeId="0" xr:uid="{31CB40C7-0C89-4C81-BF2C-ED63009EB38F}">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50" authorId="0" shapeId="0" xr:uid="{931B174B-43AA-465C-AAE2-BE8206CDA3A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50" authorId="0" shapeId="0" xr:uid="{AB13601B-4F03-4A4F-8D46-50FFA6E3601E}">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51" authorId="0" shapeId="0" xr:uid="{F8B47866-3930-4026-8CF2-58BBFF24D016}">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52" authorId="0" shapeId="0" xr:uid="{DA2264E7-95EA-4A04-B201-F3AF5FD23F08}">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53" authorId="0" shapeId="0" xr:uid="{9325C7E7-EC5F-4456-8C86-5C520BF1D9A0}">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53" authorId="0" shapeId="0" xr:uid="{DF21BBEB-936D-4D08-99E2-FD395B70B067}">
      <text>
        <r>
          <rPr>
            <sz val="9"/>
            <color indexed="81"/>
            <rFont val="Candara"/>
            <family val="2"/>
          </rPr>
          <t>An account structure where securities are held at the level of the individual end-investor.</t>
        </r>
      </text>
    </comment>
    <comment ref="D54" authorId="0" shapeId="0" xr:uid="{6705F631-3D38-44EC-91F8-2BA0A268DE84}">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55" authorId="0" shapeId="0" xr:uid="{A0676333-9973-4D68-AFDF-45455D36A81C}">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55" authorId="0" shapeId="0" xr:uid="{B5B499AA-256A-47DD-AD07-E7259E12AE3C}">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56" authorId="0" shapeId="0" xr:uid="{186B4D3D-FFC0-4AA6-86CB-40F74042D334}">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57" authorId="0" shapeId="0" xr:uid="{A3045FD0-F55B-4B23-AB3A-2C7802F4062E}">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58" authorId="0" shapeId="0" xr:uid="{CB1E83B9-F4D1-4D57-AFE8-14F5F9CFF751}">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58" authorId="0" shapeId="0" xr:uid="{23151A51-8E10-480E-AAB5-30CEFEC7CDC6}">
      <text>
        <r>
          <rPr>
            <sz val="9"/>
            <color indexed="81"/>
            <rFont val="Candara"/>
            <family val="2"/>
          </rPr>
          <t>An account structure where securities are held at the level of the individual end-investor.</t>
        </r>
      </text>
    </comment>
    <comment ref="D59" authorId="0" shapeId="0" xr:uid="{88857C89-309C-4DB4-91AC-DC8FAB76705C}">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60" authorId="0" shapeId="0" xr:uid="{B4B408C7-2F8D-4985-B89F-7BA1EDFF4A0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60" authorId="0" shapeId="0" xr:uid="{9B0B6E90-FED8-4367-B168-9DC5263A991A}">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61" authorId="0" shapeId="0" xr:uid="{54509A0F-9BC4-4839-868C-34A73A4ADA69}">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62" authorId="0" shapeId="0" xr:uid="{DF76728A-15F4-495D-8158-2A07B77A990D}">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63" authorId="0" shapeId="0" xr:uid="{4DF962AF-F963-4C92-BE44-E7640B970239}">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63" authorId="0" shapeId="0" xr:uid="{0386F96B-75C3-47E8-94EA-EC8CA7A3779B}">
      <text>
        <r>
          <rPr>
            <sz val="9"/>
            <color indexed="81"/>
            <rFont val="Candara"/>
            <family val="2"/>
          </rPr>
          <t>An account structure where securities are held at the level of the individual end-investor.</t>
        </r>
      </text>
    </comment>
    <comment ref="D64" authorId="0" shapeId="0" xr:uid="{1FDC11F7-F665-4416-AA55-BE9120DE15BB}">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65" authorId="0" shapeId="0" xr:uid="{702527B2-2BC1-477C-BB12-974700D1C85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65" authorId="0" shapeId="0" xr:uid="{2AA7E6CF-C601-4591-8EB8-36EB7B821B6B}">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66" authorId="0" shapeId="0" xr:uid="{8FB03621-217F-453C-BAB4-1E93CC7CEE8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67" authorId="0" shapeId="0" xr:uid="{A2773E5F-C69A-4BBC-812D-D47A44A7115E}">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68" authorId="0" shapeId="0" xr:uid="{7C1701F3-5876-40C0-ADBF-F90E331C8F1D}">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68" authorId="0" shapeId="0" xr:uid="{5A166A60-522C-434F-A533-FE65708DBD4B}">
      <text>
        <r>
          <rPr>
            <sz val="9"/>
            <color indexed="81"/>
            <rFont val="Candara"/>
            <family val="2"/>
          </rPr>
          <t>An account structure where securities are held at the level of the individual end-investor.</t>
        </r>
      </text>
    </comment>
    <comment ref="D69" authorId="0" shapeId="0" xr:uid="{BBFCC8AA-A41A-4129-A8CA-0BF7A75E28D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70" authorId="0" shapeId="0" xr:uid="{1D88CBBC-F29E-4E91-AC31-29DD821C4D47}">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70" authorId="0" shapeId="0" xr:uid="{2C3EA32D-78A5-4A70-AB6C-8216AF39FB33}">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71" authorId="0" shapeId="0" xr:uid="{8605AA8D-CD33-4C52-B187-3335F3E41568}">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72" authorId="0" shapeId="0" xr:uid="{DA8F75C8-BAB0-4F7C-B027-DC766C3EBAF7}">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73" authorId="0" shapeId="0" xr:uid="{06B10974-24A0-4F06-8272-2B6BC6E96755}">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73" authorId="0" shapeId="0" xr:uid="{A5B7663C-DBA0-4B06-B75E-F9FEB3C7A601}">
      <text>
        <r>
          <rPr>
            <sz val="9"/>
            <color indexed="81"/>
            <rFont val="Candara"/>
            <family val="2"/>
          </rPr>
          <t>An account structure where securities are held at the level of the individual end-investor.</t>
        </r>
      </text>
    </comment>
    <comment ref="D74" authorId="0" shapeId="0" xr:uid="{6A424A0B-685E-4469-9F88-870041805857}">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75" authorId="0" shapeId="0" xr:uid="{DD50CD96-8A39-4668-A920-CF2BBCA47369}">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75" authorId="0" shapeId="0" xr:uid="{7B7D3966-6B50-4E63-9AC1-20A4BC98C6A9}">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76" authorId="0" shapeId="0" xr:uid="{05B7A155-37A4-414A-ACFD-097A68727A01}">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77" authorId="0" shapeId="0" xr:uid="{D5EF4DED-AADF-422F-8CA4-3CB8881412CC}">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78" authorId="0" shapeId="0" xr:uid="{260744FA-97F4-4BAB-8707-E4D99C7B79B7}">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78" authorId="0" shapeId="0" xr:uid="{C163E127-7CD7-419C-95A0-C6E5469DBB34}">
      <text>
        <r>
          <rPr>
            <sz val="9"/>
            <color indexed="81"/>
            <rFont val="Candara"/>
            <family val="2"/>
          </rPr>
          <t>An account structure where securities are held at the level of the individual end-investor.</t>
        </r>
      </text>
    </comment>
    <comment ref="D79" authorId="0" shapeId="0" xr:uid="{E9BA7F0D-5079-450A-8112-EDCD44E8154F}">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80" authorId="0" shapeId="0" xr:uid="{82B6E473-434B-456C-9736-C27DBB8511C2}">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80" authorId="0" shapeId="0" xr:uid="{80B5739E-3381-4F9D-8CD8-C67CBEB34944}">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81" authorId="0" shapeId="0" xr:uid="{DE78B2BF-5878-4F87-A20F-4DA1B894E84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82" authorId="0" shapeId="0" xr:uid="{FC11EDD7-33EA-45F3-8BCF-C8C143493DA3}">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83" authorId="0" shapeId="0" xr:uid="{19101F6B-6511-4953-9F69-C434C85A0DE8}">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83" authorId="0" shapeId="0" xr:uid="{C116C762-81A7-4C69-B9A8-6CD0F7A9B2B5}">
      <text>
        <r>
          <rPr>
            <sz val="9"/>
            <color indexed="81"/>
            <rFont val="Candara"/>
            <family val="2"/>
          </rPr>
          <t>An account structure where securities are held at the level of the individual end-investor.</t>
        </r>
      </text>
    </comment>
    <comment ref="D84" authorId="0" shapeId="0" xr:uid="{E35F98BB-C6E6-42A7-A51D-F254373D5B49}">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85" authorId="0" shapeId="0" xr:uid="{060740D7-2A57-4324-BF32-5C32CA392C9D}">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85" authorId="0" shapeId="0" xr:uid="{CC0B3DDA-5BFA-4AB8-8C6E-4F2B2E44993D}">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86" authorId="0" shapeId="0" xr:uid="{858FD6AD-9054-4DD5-9558-2A80BAB9DFA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87" authorId="0" shapeId="0" xr:uid="{8F3EBE7D-EA20-4CB3-AE92-EC3E28937B63}">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88" authorId="0" shapeId="0" xr:uid="{7CF6A0E4-6154-4371-B012-01F93DFB2D73}">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88" authorId="0" shapeId="0" xr:uid="{618BCCBE-B15D-46C4-9156-5E5BFAF9FC39}">
      <text>
        <r>
          <rPr>
            <sz val="9"/>
            <color indexed="81"/>
            <rFont val="Candara"/>
            <family val="2"/>
          </rPr>
          <t>An account structure where securities are held at the level of the individual end-investor.</t>
        </r>
      </text>
    </comment>
    <comment ref="D89" authorId="0" shapeId="0" xr:uid="{29E7A9CC-4A81-4630-A426-88A06A21761A}">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90" authorId="0" shapeId="0" xr:uid="{3BE57F52-2E29-43B7-9FE3-C768C03397E5}">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90" authorId="0" shapeId="0" xr:uid="{AC219DDB-4379-4E2A-BA2B-8BFB8501A0A6}">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91" authorId="0" shapeId="0" xr:uid="{E617210A-5665-43F1-9F2B-FDA72425E40C}">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92" authorId="0" shapeId="0" xr:uid="{CEED72F9-43C8-47D6-83BA-1A567F05F49B}">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93" authorId="0" shapeId="0" xr:uid="{9B5CD18A-8A29-4124-83DB-61FD05861BC1}">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93" authorId="0" shapeId="0" xr:uid="{1B445B73-4EA5-4555-93CD-F380B0A07BDD}">
      <text>
        <r>
          <rPr>
            <sz val="9"/>
            <color indexed="81"/>
            <rFont val="Candara"/>
            <family val="2"/>
          </rPr>
          <t>An account structure where securities are held at the level of the individual end-investor.</t>
        </r>
      </text>
    </comment>
    <comment ref="D94" authorId="0" shapeId="0" xr:uid="{53814247-DCCE-46C0-8399-2A56952AA8A4}">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95" authorId="0" shapeId="0" xr:uid="{21340BC7-E0A0-4A61-9A4C-F78A2AE926AD}">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95" authorId="0" shapeId="0" xr:uid="{177E4368-41CC-4510-AA3F-0DCC5B244101}">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96" authorId="0" shapeId="0" xr:uid="{98403A2B-248F-44EF-B01B-05B71897DD7B}">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97" authorId="0" shapeId="0" xr:uid="{5A59C20D-8C9B-4D4D-A8E1-D5E87A2CADF2}">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98" authorId="0" shapeId="0" xr:uid="{843758FD-12F1-4C08-B501-175B8533BAF0}">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98" authorId="0" shapeId="0" xr:uid="{A34504AB-0B95-4959-B7E3-421A3E6A6D17}">
      <text>
        <r>
          <rPr>
            <sz val="9"/>
            <color indexed="81"/>
            <rFont val="Candara"/>
            <family val="2"/>
          </rPr>
          <t>An account structure where securities are held at the level of the individual end-investor.</t>
        </r>
      </text>
    </comment>
    <comment ref="D99" authorId="0" shapeId="0" xr:uid="{EC61D9F8-BF5B-43BB-897E-4D664CDFFC25}">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00" authorId="0" shapeId="0" xr:uid="{BC762F17-FC49-490C-AF2F-4F047CDF5E61}">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00" authorId="0" shapeId="0" xr:uid="{55D2D7E2-4156-416A-A788-CF54CEA708C1}">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01" authorId="0" shapeId="0" xr:uid="{8327413D-F1D8-40CA-B557-3A510E6EF30D}">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02" authorId="0" shapeId="0" xr:uid="{8B2393F9-C965-4810-ABAB-8786A71EAE44}">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03" authorId="0" shapeId="0" xr:uid="{B344CE5E-8748-47FE-B0B6-2511BDAAC6F2}">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03" authorId="0" shapeId="0" xr:uid="{357D5912-5353-4B30-B8D3-4D7B874AC8E5}">
      <text>
        <r>
          <rPr>
            <sz val="9"/>
            <color indexed="81"/>
            <rFont val="Candara"/>
            <family val="2"/>
          </rPr>
          <t>An account structure where securities are held at the level of the individual end-investor.</t>
        </r>
      </text>
    </comment>
    <comment ref="D104" authorId="0" shapeId="0" xr:uid="{6532CBEC-974A-4BDF-B0E0-1A30022BFAA8}">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05" authorId="0" shapeId="0" xr:uid="{0630A960-7269-458E-8478-34B3153F0EEF}">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05" authorId="0" shapeId="0" xr:uid="{C0AA7B83-CC2B-468E-BA73-1FFFCA9B99A3}">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06" authorId="0" shapeId="0" xr:uid="{B859D028-A856-42DA-AEF9-28592366734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07" authorId="0" shapeId="0" xr:uid="{DD00C948-58EC-40D4-8452-05CB1EFA06CB}">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08" authorId="0" shapeId="0" xr:uid="{DE8D51E7-0BE3-4402-B87E-EF6B909077B3}">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08" authorId="0" shapeId="0" xr:uid="{9DF07ED4-B623-44C8-8A8D-D4407EBE0EB2}">
      <text>
        <r>
          <rPr>
            <sz val="9"/>
            <color indexed="81"/>
            <rFont val="Candara"/>
            <family val="2"/>
          </rPr>
          <t>An account structure where securities are held at the level of the individual end-investor.</t>
        </r>
      </text>
    </comment>
    <comment ref="D109" authorId="0" shapeId="0" xr:uid="{F5A21F0E-516B-44D6-AD76-320797C7EB2D}">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10" authorId="0" shapeId="0" xr:uid="{8208B549-6EBE-428A-8477-FD924023174F}">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10" authorId="0" shapeId="0" xr:uid="{E6F55B28-1284-4906-8C2B-0AD76C25D7E0}">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11" authorId="0" shapeId="0" xr:uid="{4EB8DFC9-1977-469A-8174-5A4DA65C028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12" authorId="0" shapeId="0" xr:uid="{2CE3E59D-C72F-4C7C-B2B5-0D288E282BF7}">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13" authorId="0" shapeId="0" xr:uid="{AF96DFDB-63CA-458C-B120-3F4C03F0E42A}">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13" authorId="0" shapeId="0" xr:uid="{36E8C66D-7D63-4791-851D-B6B21922FD04}">
      <text>
        <r>
          <rPr>
            <sz val="9"/>
            <color indexed="81"/>
            <rFont val="Candara"/>
            <family val="2"/>
          </rPr>
          <t>An account structure where securities are held at the level of the individual end-investor.</t>
        </r>
      </text>
    </comment>
    <comment ref="D114" authorId="0" shapeId="0" xr:uid="{006A6092-31F0-46B1-B0E2-76D587F407B2}">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15" authorId="0" shapeId="0" xr:uid="{76EAAAAD-FBF2-4EB2-8F4D-1290B99FFAA5}">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15" authorId="0" shapeId="0" xr:uid="{6943795C-8A58-4E4C-BF6C-D8BDF5573AF8}">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16" authorId="0" shapeId="0" xr:uid="{9CA012ED-EA8F-45D0-BEDB-D92967F57272}">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17" authorId="0" shapeId="0" xr:uid="{A65704AC-43DD-4530-B9A7-FE1F5B53F6DC}">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18" authorId="0" shapeId="0" xr:uid="{E0072542-9882-4FC0-9AAD-1941D9F11123}">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18" authorId="0" shapeId="0" xr:uid="{5A735107-AECF-4B94-9805-CE523CB35127}">
      <text>
        <r>
          <rPr>
            <sz val="9"/>
            <color indexed="81"/>
            <rFont val="Candara"/>
            <family val="2"/>
          </rPr>
          <t>An account structure where securities are held at the level of the individual end-investor.</t>
        </r>
      </text>
    </comment>
    <comment ref="D119" authorId="0" shapeId="0" xr:uid="{045A29A5-796F-4052-A4A3-EC04F4DD24F9}">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20" authorId="0" shapeId="0" xr:uid="{883823B4-EC66-45A3-B338-20F77B58B5B4}">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20" authorId="0" shapeId="0" xr:uid="{B26A3D58-B5A3-488B-9DA7-5E6630DAF464}">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21" authorId="0" shapeId="0" xr:uid="{6BD18FEC-3D5F-4663-9714-E79EF9349C8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22" authorId="0" shapeId="0" xr:uid="{77E6C5E9-35EA-438F-934C-42969A171A67}">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23" authorId="0" shapeId="0" xr:uid="{D4FEF8CB-2C93-45F0-8360-A2152BB9B744}">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23" authorId="0" shapeId="0" xr:uid="{1DD3C8A6-0D55-4C1E-A2F5-326FACD36F57}">
      <text>
        <r>
          <rPr>
            <sz val="9"/>
            <color indexed="81"/>
            <rFont val="Candara"/>
            <family val="2"/>
          </rPr>
          <t>An account structure where securities are held at the level of the individual end-investor.</t>
        </r>
      </text>
    </comment>
    <comment ref="D124" authorId="0" shapeId="0" xr:uid="{24F4C9B5-C013-444B-95B6-7012F7D74154}">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25" authorId="0" shapeId="0" xr:uid="{5569DA22-7293-485A-88C0-EF4508617ADF}">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25" authorId="0" shapeId="0" xr:uid="{206B13CA-9E05-43C1-962F-4166FB0D2700}">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26" authorId="0" shapeId="0" xr:uid="{6E33AB9D-847F-41E9-864C-C6E04DA86989}">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27" authorId="0" shapeId="0" xr:uid="{7F05D94F-5476-48E3-A553-593A18423C2E}">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28" authorId="0" shapeId="0" xr:uid="{8AC32473-1B76-4814-B73B-6B09D5268F28}">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28" authorId="0" shapeId="0" xr:uid="{2673AB71-7A2C-4114-8AE8-83DBABF98993}">
      <text>
        <r>
          <rPr>
            <sz val="9"/>
            <color indexed="81"/>
            <rFont val="Candara"/>
            <family val="2"/>
          </rPr>
          <t>An account structure where securities are held at the level of the individual end-investor.</t>
        </r>
      </text>
    </comment>
    <comment ref="D129" authorId="0" shapeId="0" xr:uid="{9F966159-B67E-4843-A4B6-BF6724A64D8A}">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30" authorId="0" shapeId="0" xr:uid="{5951617D-9E3B-4682-AB90-5B680EE62AF7}">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30" authorId="0" shapeId="0" xr:uid="{6D109AE3-B1CB-4C49-8EA2-05E226CAAAD6}">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31" authorId="0" shapeId="0" xr:uid="{DEF38A61-195F-4977-8821-A4FDC5D809AF}">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32" authorId="0" shapeId="0" xr:uid="{9460925B-FBB9-455A-9D7F-B0625DB1EC33}">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33" authorId="0" shapeId="0" xr:uid="{7308A808-B688-4124-A7FD-A0BCB17DF26A}">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33" authorId="0" shapeId="0" xr:uid="{8F9D103D-EC92-4B5A-BC27-6013A80C8BFF}">
      <text>
        <r>
          <rPr>
            <sz val="9"/>
            <color indexed="81"/>
            <rFont val="Candara"/>
            <family val="2"/>
          </rPr>
          <t>An account structure where securities are held at the level of the individual end-investor.</t>
        </r>
      </text>
    </comment>
    <comment ref="D134" authorId="0" shapeId="0" xr:uid="{CE8D7548-282A-4EA8-AE36-0ABE8EE10ABE}">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35" authorId="0" shapeId="0" xr:uid="{D8B56063-D295-4996-98AF-AC0B5B09DF4D}">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35" authorId="0" shapeId="0" xr:uid="{533A8216-EAE7-437A-8598-ABC6521E9411}">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36" authorId="0" shapeId="0" xr:uid="{349C030F-600B-49F0-9E6A-FC640FF9A192}">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37" authorId="0" shapeId="0" xr:uid="{18608642-32CE-43B5-9F19-433760125A1D}">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38" authorId="0" shapeId="0" xr:uid="{F97514D1-BAE4-4B3D-9E8B-2E1F1951F697}">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38" authorId="0" shapeId="0" xr:uid="{A270F472-76EA-4884-999D-E2C00A4D9156}">
      <text>
        <r>
          <rPr>
            <sz val="9"/>
            <color indexed="81"/>
            <rFont val="Candara"/>
            <family val="2"/>
          </rPr>
          <t>An account structure where securities are held at the level of the individual end-investor.</t>
        </r>
      </text>
    </comment>
    <comment ref="D139" authorId="0" shapeId="0" xr:uid="{E18D50F1-703E-4892-B781-567748EEEB4B}">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40" authorId="0" shapeId="0" xr:uid="{4EFCD62E-3720-4390-B373-7E2BF59E2F4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40" authorId="0" shapeId="0" xr:uid="{28D6EBBB-9E4B-456E-A837-AFC29ED7BC96}">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41" authorId="0" shapeId="0" xr:uid="{BD992675-4D50-40D1-95C4-332F80CC925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42" authorId="0" shapeId="0" xr:uid="{1395D463-794A-441C-95E9-A1D882FBC009}">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43" authorId="0" shapeId="0" xr:uid="{BC9DFDF0-4629-4199-82F0-F6CE08020755}">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43" authorId="0" shapeId="0" xr:uid="{2256B863-F49C-4426-A92E-D3BBFB7474CE}">
      <text>
        <r>
          <rPr>
            <sz val="9"/>
            <color indexed="81"/>
            <rFont val="Candara"/>
            <family val="2"/>
          </rPr>
          <t>An account structure where securities are held at the level of the individual end-investor.</t>
        </r>
      </text>
    </comment>
    <comment ref="D144" authorId="0" shapeId="0" xr:uid="{2C72A7CD-2227-4F1C-BA58-A22FEEE6B78C}">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45" authorId="0" shapeId="0" xr:uid="{AFD0D994-2EE2-428F-8A05-FA64C52C2D2D}">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45" authorId="0" shapeId="0" xr:uid="{8171D77E-0EDC-481A-9CDE-99653AC217A4}">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46" authorId="0" shapeId="0" xr:uid="{1FFEB17A-C773-47F1-956B-262A976CDC95}">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47" authorId="0" shapeId="0" xr:uid="{1B938F77-52EE-4B6F-815A-AB161C8D4E87}">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48" authorId="0" shapeId="0" xr:uid="{A11D0D22-9C1E-4DB3-A0A4-BF7192B999F5}">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48" authorId="0" shapeId="0" xr:uid="{93F80ECA-B6EE-4576-BEED-035C66A6F951}">
      <text>
        <r>
          <rPr>
            <sz val="9"/>
            <color indexed="81"/>
            <rFont val="Candara"/>
            <family val="2"/>
          </rPr>
          <t>An account structure where securities are held at the level of the individual end-investor.</t>
        </r>
      </text>
    </comment>
    <comment ref="D149" authorId="0" shapeId="0" xr:uid="{7197C40B-DA58-4873-B831-2B9C2A5B78E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50" authorId="0" shapeId="0" xr:uid="{DD3C93C7-AF77-42C3-9594-6ED5C6C26269}">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50" authorId="0" shapeId="0" xr:uid="{8A5FE3DC-8A67-46F0-BF31-E892EBB83DE9}">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51" authorId="0" shapeId="0" xr:uid="{D7466946-165D-4D8F-BF0D-1144235C40D5}">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52" authorId="0" shapeId="0" xr:uid="{122F4879-6B51-4989-88CD-E7E9783DBAB1}">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53" authorId="0" shapeId="0" xr:uid="{0972CFE6-6A22-466F-AAFC-311B3FFE280B}">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53" authorId="0" shapeId="0" xr:uid="{D19F2D7F-9D82-4787-9BFB-43B715B36DC8}">
      <text>
        <r>
          <rPr>
            <sz val="9"/>
            <color indexed="81"/>
            <rFont val="Candara"/>
            <family val="2"/>
          </rPr>
          <t>An account structure where securities are held at the level of the individual end-investor.</t>
        </r>
      </text>
    </comment>
    <comment ref="D154" authorId="0" shapeId="0" xr:uid="{947E527C-6982-4051-998D-277B0B3FEA49}">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55" authorId="0" shapeId="0" xr:uid="{C98AF7B4-27B2-497D-BD4D-789CF44D8832}">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55" authorId="0" shapeId="0" xr:uid="{53B65F9F-F88B-4E2B-AEDE-83886DBF03B3}">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56" authorId="0" shapeId="0" xr:uid="{71F0EA25-F791-4B06-AF5C-30E6FCC4E6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57" authorId="0" shapeId="0" xr:uid="{769EC581-8014-4580-9F16-9A696F6456F8}">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58" authorId="0" shapeId="0" xr:uid="{38ECCE4E-4A0E-41B3-9D0C-4DE6B1DD2620}">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58" authorId="0" shapeId="0" xr:uid="{B6E3F2F3-12FF-4728-AC4F-22D37739B913}">
      <text>
        <r>
          <rPr>
            <sz val="9"/>
            <color indexed="81"/>
            <rFont val="Candara"/>
            <family val="2"/>
          </rPr>
          <t>An account structure where securities are held at the level of the individual end-investor.</t>
        </r>
      </text>
    </comment>
    <comment ref="D159" authorId="0" shapeId="0" xr:uid="{8DD6AEDC-EDEF-4207-8347-079DE2EBB50A}">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60" authorId="0" shapeId="0" xr:uid="{26886BCC-0F26-4050-A023-998C3BBF215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60" authorId="0" shapeId="0" xr:uid="{6FBC5216-8B3B-4212-8C4E-FE2CBCE9B174}">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61" authorId="0" shapeId="0" xr:uid="{279C0021-D33E-4E94-B64C-9A60873E16DD}">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62" authorId="0" shapeId="0" xr:uid="{DF44C137-DE2E-4B22-A743-82758BE1469B}">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63" authorId="0" shapeId="0" xr:uid="{FE9BA5CC-ECEA-49CA-BD72-9887DABDECAB}">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63" authorId="0" shapeId="0" xr:uid="{088FEAFF-9189-4BAD-A2C4-7C2ED2E0323A}">
      <text>
        <r>
          <rPr>
            <sz val="9"/>
            <color indexed="81"/>
            <rFont val="Candara"/>
            <family val="2"/>
          </rPr>
          <t>An account structure where securities are held at the level of the individual end-investor.</t>
        </r>
      </text>
    </comment>
    <comment ref="D164" authorId="0" shapeId="0" xr:uid="{E1D235BA-2F8D-4C5F-965A-628D99058762}">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65" authorId="0" shapeId="0" xr:uid="{B1892939-126B-418F-BDCA-3D688CCB94F2}">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65" authorId="0" shapeId="0" xr:uid="{C8D2F944-616D-4690-8FB7-CCE1A126004C}">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66" authorId="0" shapeId="0" xr:uid="{1502180E-C501-425B-BF65-ADD07666783B}">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67" authorId="0" shapeId="0" xr:uid="{E3E5DA47-13A9-4C67-A38D-C3B2D586A97B}">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68" authorId="0" shapeId="0" xr:uid="{6B2F53A7-69A0-41C0-B752-A8D1F2DEB149}">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68" authorId="0" shapeId="0" xr:uid="{02B55680-F343-4566-BB34-D233994BE5ED}">
      <text>
        <r>
          <rPr>
            <sz val="9"/>
            <color indexed="81"/>
            <rFont val="Candara"/>
            <family val="2"/>
          </rPr>
          <t>An account structure where securities are held at the level of the individual end-investor.</t>
        </r>
      </text>
    </comment>
    <comment ref="D169" authorId="0" shapeId="0" xr:uid="{AD706F0A-693E-4997-8E3E-D34F3019CAD2}">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70" authorId="0" shapeId="0" xr:uid="{D892A209-FAE2-48C0-927B-3C563DB5FE5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70" authorId="0" shapeId="0" xr:uid="{B6E3BF29-03C1-409A-BB40-B1C0A1D843BB}">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71" authorId="0" shapeId="0" xr:uid="{34100B13-B0CF-4346-A11A-1ED547704556}">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72" authorId="0" shapeId="0" xr:uid="{EF0D2D06-D516-4777-838B-A44029E50FCB}">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73" authorId="0" shapeId="0" xr:uid="{04D755C5-A76B-4AF6-8F85-A75331C47ABB}">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73" authorId="0" shapeId="0" xr:uid="{3BC6FB25-EF53-43F7-A409-F2448B77B019}">
      <text>
        <r>
          <rPr>
            <sz val="9"/>
            <color indexed="81"/>
            <rFont val="Candara"/>
            <family val="2"/>
          </rPr>
          <t>An account structure where securities are held at the level of the individual end-investor.</t>
        </r>
      </text>
    </comment>
    <comment ref="D174" authorId="0" shapeId="0" xr:uid="{F30456C0-71F5-4FED-9385-D6E90A823556}">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75" authorId="0" shapeId="0" xr:uid="{F3A140D7-BEE6-4663-8476-EB14934ABCD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75" authorId="0" shapeId="0" xr:uid="{7F947CA2-221A-48FC-B56F-C3B61AF1C613}">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76" authorId="0" shapeId="0" xr:uid="{F738ADF7-C743-4E4B-A1D9-967C5525FCB8}">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77" authorId="0" shapeId="0" xr:uid="{58D2E37E-AC03-4AFD-861E-842429E68843}">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78" authorId="0" shapeId="0" xr:uid="{127BB0AB-8BEA-424E-A56B-1B7FDE453681}">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78" authorId="0" shapeId="0" xr:uid="{51A95061-A4B5-4EAA-9D58-39380658C44F}">
      <text>
        <r>
          <rPr>
            <sz val="9"/>
            <color indexed="81"/>
            <rFont val="Candara"/>
            <family val="2"/>
          </rPr>
          <t>An account structure where securities are held at the level of the individual end-investor.</t>
        </r>
      </text>
    </comment>
    <comment ref="D179" authorId="0" shapeId="0" xr:uid="{300EEEBD-86CE-464A-898D-978727B62627}">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80" authorId="0" shapeId="0" xr:uid="{BA4B57B6-C089-415D-94BC-ED62F38D4038}">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80" authorId="0" shapeId="0" xr:uid="{4CBDE71C-2B5E-4AAD-A2FC-E24FFF18B757}">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81" authorId="0" shapeId="0" xr:uid="{4B8CD8A3-13DF-4A19-B8D4-FFE82F4B202D}">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82" authorId="0" shapeId="0" xr:uid="{C0B2B56F-7BC7-4163-8F40-A69746A01672}">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83" authorId="0" shapeId="0" xr:uid="{655D7089-0591-4B3D-A021-C6687C88B77A}">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83" authorId="0" shapeId="0" xr:uid="{487C9F1E-E08E-45B4-8B37-54E6F66B11FC}">
      <text>
        <r>
          <rPr>
            <sz val="9"/>
            <color indexed="81"/>
            <rFont val="Candara"/>
            <family val="2"/>
          </rPr>
          <t>An account structure where securities are held at the level of the individual end-investor.</t>
        </r>
      </text>
    </comment>
    <comment ref="D184" authorId="0" shapeId="0" xr:uid="{E8AC8A09-172F-446F-A562-646F7962D428}">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85" authorId="0" shapeId="0" xr:uid="{43E0B2B1-B204-4272-B6A0-96115131B6C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85" authorId="0" shapeId="0" xr:uid="{B4A6AD52-03E4-47FA-9ABA-8B99C32BEA64}">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86" authorId="0" shapeId="0" xr:uid="{7B396670-171C-4D02-BEE8-FBE66A4AA0F1}">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87" authorId="0" shapeId="0" xr:uid="{6BF818FC-36E8-4329-BD85-130748093384}">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88" authorId="0" shapeId="0" xr:uid="{ED95DE25-5DD8-42F1-A901-A1A87A2DCCC3}">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88" authorId="0" shapeId="0" xr:uid="{8636D3AC-CF63-4CCB-B660-8EFA1D447AC3}">
      <text>
        <r>
          <rPr>
            <sz val="9"/>
            <color indexed="81"/>
            <rFont val="Candara"/>
            <family val="2"/>
          </rPr>
          <t>An account structure where securities are held at the level of the individual end-investor.</t>
        </r>
      </text>
    </comment>
    <comment ref="D189" authorId="0" shapeId="0" xr:uid="{BA4FD072-EA45-4788-86E3-BF4F20C10BB6}">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90" authorId="0" shapeId="0" xr:uid="{1EBF00B3-FC67-4E29-96AF-64C967113C82}">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90" authorId="0" shapeId="0" xr:uid="{4C8FBE55-E927-48EA-ABBF-89A269A37AA0}">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91" authorId="0" shapeId="0" xr:uid="{A262E418-BAD3-4876-BCA6-6AB5A51DCFA1}">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92" authorId="0" shapeId="0" xr:uid="{856DF158-0FF9-4622-BA71-E17406FA11B3}">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93" authorId="0" shapeId="0" xr:uid="{7ADF2965-D9C7-4F55-819E-B92C50C9E5F4}">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93" authorId="0" shapeId="0" xr:uid="{683D173B-358F-427D-A626-FE3B179D6471}">
      <text>
        <r>
          <rPr>
            <sz val="9"/>
            <color indexed="81"/>
            <rFont val="Candara"/>
            <family val="2"/>
          </rPr>
          <t>An account structure where securities are held at the level of the individual end-investor.</t>
        </r>
      </text>
    </comment>
    <comment ref="D194" authorId="0" shapeId="0" xr:uid="{49FE8065-1170-431B-84BB-8C8F32FED25B}">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95" authorId="0" shapeId="0" xr:uid="{42EF6F97-8E1E-4824-96FD-ED296CEE981B}">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95" authorId="0" shapeId="0" xr:uid="{E2EB3D31-49AD-4EE7-ACD2-5429D15F823E}">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96" authorId="0" shapeId="0" xr:uid="{D9E841E2-A1BB-43C6-925C-A4F210F5C365}">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97" authorId="0" shapeId="0" xr:uid="{D693D245-AC6F-471D-B549-28A30DAACE11}">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98" authorId="0" shapeId="0" xr:uid="{D14C1938-AE65-4356-BF91-E5AF562BD338}">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98" authorId="0" shapeId="0" xr:uid="{EBA6239E-522A-491B-82A4-2223243A01CF}">
      <text>
        <r>
          <rPr>
            <sz val="9"/>
            <color indexed="81"/>
            <rFont val="Candara"/>
            <family val="2"/>
          </rPr>
          <t>An account structure where securities are held at the level of the individual end-investor.</t>
        </r>
      </text>
    </comment>
    <comment ref="D199" authorId="0" shapeId="0" xr:uid="{2DEE5379-609A-4BA0-8896-799B9D07E90C}">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200" authorId="0" shapeId="0" xr:uid="{3E5BF388-FDE7-49E5-80C2-D2C886A42D31}">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200" authorId="0" shapeId="0" xr:uid="{64DC7C31-311A-49ED-9991-ED61C492D818}">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201" authorId="0" shapeId="0" xr:uid="{F589E8A3-4B10-49A6-A811-D29FE372FF94}">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202" authorId="0" shapeId="0" xr:uid="{F1A61D13-A84E-4339-9091-75EBADFD4562}">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203" authorId="0" shapeId="0" xr:uid="{5B48A927-DD0D-4048-8C51-7938C673A614}">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203" authorId="0" shapeId="0" xr:uid="{F2A850F8-E422-430A-ABEA-34E40EFD7018}">
      <text>
        <r>
          <rPr>
            <sz val="9"/>
            <color indexed="81"/>
            <rFont val="Candara"/>
            <family val="2"/>
          </rPr>
          <t>An account structure where securities are held at the level of the individual end-investor.</t>
        </r>
      </text>
    </comment>
    <comment ref="D204" authorId="0" shapeId="0" xr:uid="{B2750C20-1562-48DC-B933-7ADD14EF9912}">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205" authorId="0" shapeId="0" xr:uid="{2E2CB6F0-C75F-4F74-9774-6D195AA5B117}">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205" authorId="0" shapeId="0" xr:uid="{C31C845C-C764-44F5-B3F1-4D36077AB58D}">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206" authorId="0" shapeId="0" xr:uid="{739B47DF-AF61-49A7-890B-E822389723FF}">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207" authorId="0" shapeId="0" xr:uid="{CBBE78EC-837C-4953-92BF-FE4669D49301}">
      <text>
        <r>
          <rPr>
            <sz val="9"/>
            <color indexed="81"/>
            <rFont val="Tahoma"/>
            <family val="2"/>
          </rPr>
          <t>All other instruments which do not fit in Equities, Collective investments vehicles and Debt as defined above.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Irina Bussoli</author>
    <author>ECSDA Assistant</author>
  </authors>
  <commentList>
    <comment ref="D7" authorId="0" shapeId="0" xr:uid="{2DED769D-88EA-4563-9BDC-E3415A3C2985}">
      <text>
        <r>
          <rPr>
            <sz val="9"/>
            <color indexed="81"/>
            <rFont val="Candara"/>
            <family val="2"/>
          </rPr>
          <t>CSD provides services for OTC transactions reporting by market participants due to applicable laws and regulations requirements</t>
        </r>
        <r>
          <rPr>
            <sz val="9"/>
            <color indexed="81"/>
            <rFont val="Tahoma"/>
            <family val="2"/>
          </rPr>
          <t xml:space="preserve">
</t>
        </r>
      </text>
    </comment>
    <comment ref="F7" authorId="0" shapeId="0" xr:uid="{C31A3A1E-AAA7-4C99-979C-3E3BE1834B0C}">
      <text>
        <r>
          <rPr>
            <sz val="9"/>
            <color indexed="81"/>
            <rFont val="Candara"/>
            <family val="2"/>
          </rPr>
          <t>CSD collects securities, corporate actions, issuers and registrars information from different sources and distributes it in a customized and structured way via online database and or via the website.</t>
        </r>
      </text>
    </comment>
    <comment ref="G7" authorId="0" shapeId="0" xr:uid="{8754C3D3-ACE4-45B0-93BC-D9E79A427550}">
      <text>
        <r>
          <rPr>
            <sz val="9"/>
            <color indexed="81"/>
            <rFont val="Candara"/>
            <family val="2"/>
          </rPr>
          <t>CSD is authorized to allocate the ISIN, CFI and other international codes.</t>
        </r>
        <r>
          <rPr>
            <sz val="9"/>
            <color indexed="81"/>
            <rFont val="Tahoma"/>
            <family val="2"/>
          </rPr>
          <t xml:space="preserve">
</t>
        </r>
      </text>
    </comment>
    <comment ref="I7" authorId="0" shapeId="0" xr:uid="{F3A9755D-97A1-4901-843B-311173BF8710}">
      <text>
        <r>
          <rPr>
            <sz val="9"/>
            <color indexed="81"/>
            <rFont val="Candara"/>
            <family val="2"/>
          </rPr>
          <t>The CSD provides access to EDI systems, SWIFT, and/or outsourcing of IT services.</t>
        </r>
        <r>
          <rPr>
            <sz val="9"/>
            <color indexed="81"/>
            <rFont val="Tahoma"/>
            <family val="2"/>
          </rPr>
          <t xml:space="preserve">
</t>
        </r>
      </text>
    </comment>
    <comment ref="K7" authorId="0" shapeId="0" xr:uid="{BC65806A-5E06-4286-B117-407CCE8AAF71}">
      <text>
        <r>
          <rPr>
            <sz val="9"/>
            <color indexed="81"/>
            <rFont val="Candara"/>
            <family val="2"/>
          </rPr>
          <t>The CSD offers its clients collateral management services for OTC transactions such as REPO, securities lending and derivatives.</t>
        </r>
        <r>
          <rPr>
            <sz val="9"/>
            <color indexed="81"/>
            <rFont val="Tahoma"/>
            <family val="2"/>
          </rPr>
          <t xml:space="preserve">
</t>
        </r>
      </text>
    </comment>
    <comment ref="L7" authorId="0" shapeId="0" xr:uid="{9E9462F5-FB4A-4CC4-88F1-04E5ACDECB8C}">
      <text>
        <r>
          <rPr>
            <b/>
            <sz val="9"/>
            <color indexed="81"/>
            <rFont val="Candara"/>
            <family val="2"/>
          </rPr>
          <t>CSD assigning Legal Entity Identification (LEI) codes.</t>
        </r>
        <r>
          <rPr>
            <sz val="9"/>
            <color indexed="81"/>
            <rFont val="Tahoma"/>
            <family val="2"/>
          </rPr>
          <t xml:space="preserve">
</t>
        </r>
      </text>
    </comment>
    <comment ref="M7" authorId="0" shapeId="0" xr:uid="{FD4B23A8-BCB4-44A2-84E4-B7FBEEC84C40}">
      <text>
        <r>
          <rPr>
            <b/>
            <sz val="9"/>
            <color indexed="81"/>
            <rFont val="Candara"/>
            <family val="2"/>
          </rPr>
          <t>CSD provides an automatic system calculating market prices of financial instruments</t>
        </r>
        <r>
          <rPr>
            <sz val="9"/>
            <color indexed="81"/>
            <rFont val="Tahoma"/>
            <family val="2"/>
          </rPr>
          <t xml:space="preserve">
</t>
        </r>
      </text>
    </comment>
    <comment ref="N7" authorId="0" shapeId="0" xr:uid="{5F6116A4-3449-4C41-83EB-EE2BC707B7F5}">
      <text>
        <r>
          <rPr>
            <b/>
            <sz val="9"/>
            <color indexed="81"/>
            <rFont val="Candara"/>
            <family val="2"/>
          </rPr>
          <t>The CSD provides account maintenance, FX services</t>
        </r>
        <r>
          <rPr>
            <sz val="9"/>
            <color indexed="81"/>
            <rFont val="Tahoma"/>
            <family val="2"/>
          </rPr>
          <t xml:space="preserve">
</t>
        </r>
      </text>
    </comment>
    <comment ref="O7" authorId="0" shapeId="0" xr:uid="{9D191400-CEF1-471E-87D3-42F1636C8664}">
      <text>
        <r>
          <rPr>
            <b/>
            <sz val="9"/>
            <color indexed="81"/>
            <rFont val="Candara"/>
            <family val="2"/>
          </rPr>
          <t>The CSD provides the e-Voting Platform to the issuers.</t>
        </r>
        <r>
          <rPr>
            <sz val="9"/>
            <color indexed="81"/>
            <rFont val="Tahoma"/>
            <family val="2"/>
          </rPr>
          <t xml:space="preserve">
</t>
        </r>
      </text>
    </comment>
    <comment ref="P7" authorId="0" shapeId="0" xr:uid="{42D70D1B-9019-49E0-9787-4CDFFD6FF369}">
      <text>
        <r>
          <rPr>
            <b/>
            <sz val="9"/>
            <color indexed="81"/>
            <rFont val="Candara"/>
            <family val="2"/>
          </rPr>
          <t>CSD provides platform to investors to place their order of subscription, redemption and other type of orders for funds</t>
        </r>
        <r>
          <rPr>
            <sz val="9"/>
            <color indexed="81"/>
            <rFont val="Tahoma"/>
            <family val="2"/>
          </rPr>
          <t xml:space="preserve">
</t>
        </r>
      </text>
    </comment>
    <comment ref="I8" authorId="1" shapeId="0" xr:uid="{5767232F-E4FE-4C27-BA7B-1D186B5467B3}">
      <text>
        <r>
          <rPr>
            <b/>
            <sz val="9"/>
            <color indexed="81"/>
            <rFont val="Tahoma"/>
            <family val="2"/>
          </rPr>
          <t>ECSDA Assistant:</t>
        </r>
        <r>
          <rPr>
            <sz val="9"/>
            <color indexed="81"/>
            <rFont val="Tahoma"/>
            <family val="2"/>
          </rPr>
          <t xml:space="preserve">
</t>
        </r>
      </text>
    </comment>
  </commentList>
</comments>
</file>

<file path=xl/sharedStrings.xml><?xml version="1.0" encoding="utf-8"?>
<sst xmlns="http://schemas.openxmlformats.org/spreadsheetml/2006/main" count="4419" uniqueCount="596">
  <si>
    <t>General Information 2024</t>
  </si>
  <si>
    <t xml:space="preserve"> </t>
  </si>
  <si>
    <t>Please update the data of your CSD for 2024 and disclose non-confidential information only.</t>
  </si>
  <si>
    <t xml:space="preserve">  </t>
  </si>
  <si>
    <t>Number</t>
  </si>
  <si>
    <t>ISO country code</t>
  </si>
  <si>
    <t>Group</t>
  </si>
  <si>
    <t>Short Name</t>
  </si>
  <si>
    <t>Full legal name</t>
  </si>
  <si>
    <t>Registered address</t>
  </si>
  <si>
    <t>Website</t>
  </si>
  <si>
    <t>General email address</t>
  </si>
  <si>
    <r>
      <t xml:space="preserve">Membership
</t>
    </r>
    <r>
      <rPr>
        <b/>
        <sz val="10"/>
        <color theme="0"/>
        <rFont val="Candara"/>
        <family val="2"/>
      </rPr>
      <t>ECSDA, ACG, ACSDA, AECSD, AMEDA</t>
    </r>
  </si>
  <si>
    <t>LEI number of the CSD</t>
  </si>
  <si>
    <t>Total number of employees</t>
  </si>
  <si>
    <t>Equivalent Full time employees</t>
  </si>
  <si>
    <t>CSDR Licence
(Yes/No/NA)</t>
  </si>
  <si>
    <t>Does your CSD has a banking licence (Yes/No)</t>
  </si>
  <si>
    <t>Profit aim</t>
  </si>
  <si>
    <t>Designated SSS under SFD</t>
  </si>
  <si>
    <t>Eurosystem eligible SSS</t>
  </si>
  <si>
    <t>T2S Participation</t>
  </si>
  <si>
    <t>T2S currency</t>
  </si>
  <si>
    <t>BIS DVP model</t>
  </si>
  <si>
    <t>Comments</t>
  </si>
  <si>
    <t>Are you AML Compliant for your relations with your participants? Yes/No</t>
  </si>
  <si>
    <t>Are you AML Compliant for your relations with the issuers? Yes/No</t>
  </si>
  <si>
    <t>Other
Please specify</t>
  </si>
  <si>
    <t xml:space="preserve"> Please describe the most important events for your CSD during the past year. </t>
  </si>
  <si>
    <t>AT</t>
  </si>
  <si>
    <t>EA</t>
  </si>
  <si>
    <t>OeKB CSD</t>
  </si>
  <si>
    <t>OeKB CSD GmbH</t>
  </si>
  <si>
    <t>Strauchgasse 1-3, 1011 Wien, Austria</t>
  </si>
  <si>
    <t>https://www.oekb-csd.at/en</t>
  </si>
  <si>
    <t>csd@oekb-csd.at</t>
  </si>
  <si>
    <t>ECSDA</t>
  </si>
  <si>
    <t>529900UXJ594WXFBTF87</t>
  </si>
  <si>
    <t>Yes</t>
  </si>
  <si>
    <t>FP</t>
  </si>
  <si>
    <t>EUR</t>
  </si>
  <si>
    <t>Model 1, Model 3</t>
  </si>
  <si>
    <t>Model 1: OTC transactions, Model 3: Exchange transactions</t>
  </si>
  <si>
    <t>BA</t>
  </si>
  <si>
    <t>Other</t>
  </si>
  <si>
    <t>CR HoV RS</t>
  </si>
  <si>
    <t>Central Registry of Securities JSC Banja Luka</t>
  </si>
  <si>
    <t>Sime Solaje 1, 78000 Banja Luka, Republic of Srpska, Bosnia and Herzegovina</t>
  </si>
  <si>
    <t>https://www.crhovrs.org/index.php/en/</t>
  </si>
  <si>
    <t>info@crhovrs.org</t>
  </si>
  <si>
    <t>n/a</t>
  </si>
  <si>
    <t>No</t>
  </si>
  <si>
    <t>N/A</t>
  </si>
  <si>
    <t>Model 1, Model 2</t>
  </si>
  <si>
    <t>Model 1: Money market transactions and block transactions, Model 2: Exchange transactions</t>
  </si>
  <si>
    <t>RVP</t>
  </si>
  <si>
    <t>Securities Registry in the Federation of Bosnia and Herzegovina</t>
  </si>
  <si>
    <t>Maršala Tita 62/II, 71000  Sarajevo, Bosnia and Herzegovina</t>
  </si>
  <si>
    <t>http://www.rvp.ba/english/</t>
  </si>
  <si>
    <t>info@rvp.ba</t>
  </si>
  <si>
    <t>Model 1: T-bills, Model 2: Exchange transactions</t>
  </si>
  <si>
    <t>BE</t>
  </si>
  <si>
    <t>Euroclear Bank</t>
  </si>
  <si>
    <t>1 Boulevard du Roi Albert II, 1210 Brussels, Belgium</t>
  </si>
  <si>
    <t>https://www.euroclear.com/services/en/provider-homepage/euroclear-bank.html</t>
  </si>
  <si>
    <t>549300OZ46BRLZ8Y6F65</t>
  </si>
  <si>
    <t>Model 1</t>
  </si>
  <si>
    <t>Euroclear Belgium</t>
  </si>
  <si>
    <t>https://www.euroclear.com/services/en/provider-homepage/euroclear-belgium.html</t>
  </si>
  <si>
    <t>549300738RYMTWUC1O55</t>
  </si>
  <si>
    <t>BG</t>
  </si>
  <si>
    <t>EU</t>
  </si>
  <si>
    <t>CDAD</t>
  </si>
  <si>
    <t>Central Depository AD</t>
  </si>
  <si>
    <t>6 Tri Ushi Str., 1000 Sofia, Bulgaria</t>
  </si>
  <si>
    <t>https://www.csd-bg.bg/index.xhtml</t>
  </si>
  <si>
    <t>info@csd-bg.bg</t>
  </si>
  <si>
    <t>74780000G07H7WL0WI31</t>
  </si>
  <si>
    <t>Model 2</t>
  </si>
  <si>
    <t xml:space="preserve">CDAD applies AML Law. There are rules set in place.  CDAD cooperates with the competent authorities regarding the rules implementation. </t>
  </si>
  <si>
    <t>CH</t>
  </si>
  <si>
    <t>SIX SIS</t>
  </si>
  <si>
    <t>SIX SIS AG</t>
  </si>
  <si>
    <t>Baslerstrasse 100, 4600 Olten, Switzerland</t>
  </si>
  <si>
    <t>https://www.six-group.com/securities-services/en/home.html</t>
  </si>
  <si>
    <t>549300A3XI3YWROC2J57</t>
  </si>
  <si>
    <t>CY</t>
  </si>
  <si>
    <t>CSE</t>
  </si>
  <si>
    <t>Cyprus Stock Exchange</t>
  </si>
  <si>
    <t>71-73 Lordou Vironos Avenue, 1096 Nicosia, Cyprus</t>
  </si>
  <si>
    <t>http://www.cse.com.cy/en-GB/central-depository/</t>
  </si>
  <si>
    <t>info@cse.com.cy</t>
  </si>
  <si>
    <t>213800U9YG19GFXT3S09</t>
  </si>
  <si>
    <t>NP</t>
  </si>
  <si>
    <t>Model 1: OTC transactions, Model 2: Exchange transactions</t>
  </si>
  <si>
    <t>The Cyprus Government has decided to proceed with the privatisation of the CSE. Within this context  four separate private law companies will be created (and sold to private investor/s) – one will operate the Regulated Market and MTF Market, the other will operate the CSD which will therefore also be licensed under CSDR as the current exemption of Article 1(4) of CSDR under which the CSD operates, will no longer apply, the third will be for Energy and Commodities Exchanges and the fourth will be Holding Company. The CSE has appointed an expert consultant to implement the privatisation process. Legislative amendments will be necessary.</t>
  </si>
  <si>
    <t>CZ</t>
  </si>
  <si>
    <t>CSD Prague</t>
  </si>
  <si>
    <t>Centrální depozitář cenných papírů, a.s.</t>
  </si>
  <si>
    <t>Rybna 14, 110 05, Praha, Czech Republic</t>
  </si>
  <si>
    <t>https://www.cdcp.cz/?lang=en</t>
  </si>
  <si>
    <t>cdcp@cdcp.cz</t>
  </si>
  <si>
    <t>315700LK78Z7C0WMIL03</t>
  </si>
  <si>
    <t>CDCP obtained the first European license under the EU regulation on DLT Pilot Mode. DLT was launched on November 18, 2024.</t>
  </si>
  <si>
    <t>DE</t>
  </si>
  <si>
    <t>CBF</t>
  </si>
  <si>
    <t>Clearstream Banking AG</t>
  </si>
  <si>
    <t>Mergenthalerallee 61, 65760 Eschborn, Germany</t>
  </si>
  <si>
    <t>https://www.clearstream.com</t>
  </si>
  <si>
    <t>web@clearstream.com</t>
  </si>
  <si>
    <t>549300298FD7AS4PPU70</t>
  </si>
  <si>
    <t>2703.5
(31 Dec 2021) Figures are reported at Clearstream group level.</t>
  </si>
  <si>
    <t>DK</t>
  </si>
  <si>
    <t>Euronext Securities | Copenhagen</t>
  </si>
  <si>
    <t>VP Securities A/S</t>
  </si>
  <si>
    <t>Nicolai Eigtveds Gade 8, DK-1402 Copenhagen, Denmark</t>
  </si>
  <si>
    <t>https://www.vp.dk/</t>
  </si>
  <si>
    <t>vp_postkasse@euronext.com</t>
  </si>
  <si>
    <t>529900HDNBQ2DD0QHJ07</t>
  </si>
  <si>
    <t>EUR (from 2016) &amp; DKK (from 2018)</t>
  </si>
  <si>
    <t>DKK and EUR settlement apply Model 3.
SEK settlement applies Model 1.</t>
  </si>
  <si>
    <t>The core activities in Euronext Securities Copenhagen (notary services, central maintenance and settlement services) are not considered to be subject to the Danish AML Act (see previous page for law reference). However, as Euronext Securities Copenhagen through the role as Issuing Agent is participating in the issuance of securities, Euronext Securities Copenhagen is subject to the Danish AML Act. Euronext Securities Copenhagen has implemented an AML framework which includes an AML Policy, Risk assessment procedures, CDD procedures, PEP procedures, Monitoring transactions procedures, Ongoing CDD procedures and Reporting procedures from an employee perspective as well as a Euronext Securities Copenhagen perspective. Euronext Securities Copenhagen have employee screening procedures and whistleblower procedures.</t>
  </si>
  <si>
    <t>ES</t>
  </si>
  <si>
    <t>Iberclear</t>
  </si>
  <si>
    <t>Sociedad de Gestión de los Sistemas de Registro, Compensación y Liquidación de valores, S.A.Unipersonal</t>
  </si>
  <si>
    <t>Plaza de la Lealtad 1, 28014 Madrid, Spain</t>
  </si>
  <si>
    <t>https://www.iberclear.es/ing/Home</t>
  </si>
  <si>
    <t>entidadesiberclear@grupobme.es</t>
  </si>
  <si>
    <t>959800DN0D5DXFUBNB37</t>
  </si>
  <si>
    <t>Not applicable. Iberclear has no banking license and in 2024, according to current applicable Spanish and EU Law, Iberclear has no AML/KYC obligations regarding its participants. However, we perform KYC to our participants, even when Iberclear is not legally obliged to do so. 
Current situation is pending to be reviewed with the new EU AML Regulation 1624/2024 (entered into force in 2024 and will mainly apply from 10 July 2027). With this Regulation, CSDs are considered financial institutions and, therefore, will be obliged to do Client Due Diligence over its participants.</t>
  </si>
  <si>
    <t>Not applicable. According to current applicable Spanish and EU Law, Iberclear has no AML nor KYC obligations regarding its issuers. However, Iberclear already applies some customer due diligence measures to issuers in accordance to CSDR (identification and verification of the issuer’s identity, purpose and intended nature of the business relationship and information about who are the beneficial owners through the articles of association/certificate of incorporation). Sanction screening is performed by the payment agent which as obliged financial institution must do so. Current situation is pending to be reviewed with the new EU AML Regulation1624/2024 (entered into force in 2024 and will mainly apply from 10 July 2027).</t>
  </si>
  <si>
    <t xml:space="preserve">•BME settled the first NextGenerationEU bond auction for up to 1.5 billion euros.
•BME successfully completed its participation as a DLT market operator in the Eurosystem's experimentation program for the settlement of payment transactions using digital tokens.
•CSDR Settlement Discipline Regime – Implementation of the modification of Article 19 of the SDR.
•Iberclear, BME's CSD, obtained the authorization to provide services to issuers under the legislation of other EU countries. </t>
  </si>
  <si>
    <t>FI</t>
  </si>
  <si>
    <t>Euroclear Finland</t>
  </si>
  <si>
    <t>Euroclear Finland Oy</t>
  </si>
  <si>
    <t>Itämerenkatu 25, 00180 Helsinki, Finland</t>
  </si>
  <si>
    <t>https://www.euroclear.com/finland/en.html</t>
  </si>
  <si>
    <t>commercial.finland@euroclear.eu</t>
  </si>
  <si>
    <t>74370020ZOTVC5EOAA37</t>
  </si>
  <si>
    <t xml:space="preserve">Yes </t>
  </si>
  <si>
    <t>FR</t>
  </si>
  <si>
    <t>Euroclear France</t>
  </si>
  <si>
    <t>10 Place de la Bourse, 75002 Paris, France</t>
  </si>
  <si>
    <t>https://www.euroclear.com/services/en/provider-homepage/euroclear-france.html</t>
  </si>
  <si>
    <t>54930060MY6S68NEUP16</t>
  </si>
  <si>
    <t>GR</t>
  </si>
  <si>
    <t>ATHEXCSD</t>
  </si>
  <si>
    <t>Hellenic Central Securities Depository SA</t>
  </si>
  <si>
    <t>110 Athinon Avenue, 104 42 Athens, Greece</t>
  </si>
  <si>
    <t>https://www.athexgroup.gr/athexcsd</t>
  </si>
  <si>
    <t>protocol@athexgroup.gr</t>
  </si>
  <si>
    <t>213800T8UR2VI6Q2RH18</t>
  </si>
  <si>
    <t>Model 1: Transactions at beneficiary account level, otherwise Model 2</t>
  </si>
  <si>
    <t>Not applicable</t>
  </si>
  <si>
    <t>ATHEXCSD is excluded from the scope of Greek Laws 4557/2018 and 5162/2024, which transpose the current AML Directive. However, ATHEXCSD is in the process of examining whether it falls within the scope of the new European regulatory framework AMLR (Regulation (EU) 2024/1624) for participants and issuers</t>
  </si>
  <si>
    <t xml:space="preserve">Market Developments:
* Publication of Circular E.2048/01-07-2024 of IAPR regarding the tax treatment of special type of transactions of listed shares according to par. 2 of article 9 of Law 2579/1998 (Sales Tax), on 1/7/2024
* Modification of the pricing policy for specific services offered to Participants, Beneficiaries &amp; Issuers   
IT developments: 
* Implementation of ECB Market Standards: “1. Harmonized business processes and workflows for corporate actions”, “3. Consistency of information provided by issuer (I)CSDs, investor (I)CSDs and custodians” &amp; “7. Securities amount data”
* Compliance with Article 19 of Commission Delegated Regulation (EU) 2018/1229, with effect from 2/9/2024
* Compliance with Transformation Standards (Corporate Actions On Flow) , with effect from 2/12/2024
Local legislation developments:  
* Abolition of the 2‰ tax on over the counter (OTC) lending transactions of stocks listed on Athens Stock Exchange with effect from 22/4/2024
* Exemption of interest earned from lending products in the Derivatives Market of Athens Stock Exchange from income tax and withholding obligations with effect from 22/4/2024 </t>
  </si>
  <si>
    <t>HR</t>
  </si>
  <si>
    <t>SKDD</t>
  </si>
  <si>
    <t>Central Depository &amp; Clearing Company Inc.</t>
  </si>
  <si>
    <t>Heinzelova 62a, 10000 Zagreb, Croatia</t>
  </si>
  <si>
    <t>https://www.skdd.hr/</t>
  </si>
  <si>
    <t>skdd@skdd.hr</t>
  </si>
  <si>
    <t>747800V0CCQGC89GOW91</t>
  </si>
  <si>
    <t>Model 1: "trade-for-trade" service;</t>
  </si>
  <si>
    <t>HU</t>
  </si>
  <si>
    <t>KELER Ltd.</t>
  </si>
  <si>
    <t>KELER Central Depository Ltd.</t>
  </si>
  <si>
    <t>1074 Budapest, Rákóczi út 70-72., Hungary</t>
  </si>
  <si>
    <t>https://english.keler.hu/</t>
  </si>
  <si>
    <t>KELER@KELER.HU</t>
  </si>
  <si>
    <t>529900MPT6BHOJRPB746</t>
  </si>
  <si>
    <t>Model 1: OTC transactions, Model 3: On-exchange transactions</t>
  </si>
  <si>
    <t>Major technical / system developments in 2024:
•	Introduction of KID self-administration module
From 29 March 2024 KELER’s clients may designate self-administrator(s) within their own organization to define user rights and it became possible for clients to manage their KID-related passwords in KID themselves.
•	Distribution of ISO20022 messages on SWIFT for settlement transactions
KELER enabled clients (on a voluntary basis) to phase out the MT messages and to introduce ISO20022 MX messages in a smooth, planned and timely manner already from November 2024. The communication with MX messages via SWIFT requires joining the CUG group created by KELER.
•	Transfer of additional data previously displayed in the settlement transaction massage field
At the request of market participants, from November 2024 KELER made available the transfer of certain data individually between counterparties for certain securities transactions that do not involve cash movements (such specific data are e.g. date of entry, historical purchase price of securities received, cost of transferring securities, partner’s client name, ID, securities account number, communication in free text format). KELER’s objective is that this development will be integrated into the ISO20022 message structure and can be submitted in KELER’s settlement system.
•	Partial release implementation concept
In November 2024, KELER implemented the partial release functionality that is also available in T2S. The functionality has been built on the already existing hold/release and partial settlement functionality in KELER’s settlement system.
•	WARP developments
Several improvements were introduced in KELER’s investment fund order routing system, called WARP, among others e.g. a message-based interface for receiving instructions according to ISO20022, new trailer fee report.
•	Extending CAPS services to new events and types of securities
To comply with the corporate event standards of AMI-SeCo and in line with its strategy, KELER extends the CAPS system’s event notification service in several phases. In 2024, in the first phase of development, in addition to listed shares, certain existing and new events (e.g. CHAN, DSCL, INTR, REDM, GMET, XMET etc.) have been extended to other dematerialised securities with Hungarian ISINs (treasury bonds and shares that are not listed).
•	TR EMIR REFIT compliance
KELER finalised the necessary system developments to comply with the new reporting requirements of the EMIR REFIT legislation that outlines several significant changes to the structure and content requirements of the EMIR mandatory reports which affect the entire reporting process and took effect on 29 April 2024.
•	TR APA MIFIR
KELER finalised the necessary system developments to comply with the ESMA proposal on amending MiFIR RTS1 and 2 which introduces changes to the obligation to disclose trade data on a number of points: two new fields were introduced and the attributes of nine mandatory fields changed on 21 September 2024.
•	Changes to the penalties for non-compliance with settlement orders submitted by KELER for cleared transactions
KELER implemented the necessary changes to comply with the amendments of the SDR that took effect on 2 September 2024 according to which penalties for failure to settle cleared transactions submitted by CCPs will have to be not only calculated by CSDs, but also collected from and distributed among the participants concerned.
•	Changes in billing practice
Electronic billing practice of KELER changed as of 16 December 2024: electronically signed invoices, which are compliant with tax administration identification requirements, are attached to invoice notifications related to services provided by KELER. The electronic invoices are included as attachments in both pdf and excel formats and sent automatically to the email addresses previously provided.
Other topics:
•	KELER organized HU-NSG meetings
The T2S National Stakeholder Groups (NSGs) act as a link between AMI-SeCo and the T2S national markets.
The HU-NSG is composed of the representatives of the central securities depository, brokers, banks, investment banks, custodians, issuers, the central counterparty, the stock exchange, the central bank and regulatory authorities, and relevant financial market interest groups.
The secretary of the HU-NSG is member of the NSG Experts Network, which meets on a regular basis to discuss issues of mutual concern.
The HU-NSG contacts the Ami-SeCo secretariat on current topics and regularly indicates the opinion of the domestic market on topics raised by Ami-Seco.
The HU-NSG meetings are aligned with the AMI-SeCo meetings, which are usually held quarterly or semi-annually. In 2024 the meetings were held in June and in December.
Main topics of the 2024 meetings were among others: harmonization initiatives of EU authorities, ECMS project developments, Collateral Management Harmonization, Corporate Event Harmonization, Securities Harmonization, ISO 20022 Migration Working Group Report, Settlement Cycle Shortening (T+1), T2S Governance.
•	Issuers Forum
The Capital Market Issuers Forum primarily seeks to explore and identify those topics, in relation to which end investors, through their depositaries, have formulated expectations and requests for the domestic capital market, and for which legislative work is not necessarily requisite; in certain cases, the development of a consensus-based, market-based best practice may be sufficient.
In addition to the above, the Forum would like to provide space for topics that may be of interest to both issuers and capital market participants, which ensures the exchange of information and dialogue between market participants in order to move towards solutions in the individual topics.
To achieve its goals, KELER undertakes to provide regular opportunities for capital market participants to discuss topics they consider important, and to provide professional support for joint work within its capabilities.
Participants of the Issuers Forum discussed the below topics on their meeting held on 25 November 2024: sharing experiences with the CAPS system, information on the possible development of Golden Source, standardization of Power of Attorney (POA), electronic General Meeting and Voting (e-Voting), current regulation regarding management of the book of shareholders and its future concept, the problem with securities in incoordinate/undisposed status.</t>
  </si>
  <si>
    <t>IS</t>
  </si>
  <si>
    <t>EEA</t>
  </si>
  <si>
    <t>VBM</t>
  </si>
  <si>
    <t>Verðbréfamiðstöð Íslands</t>
  </si>
  <si>
    <t>Suðurlandsbraut 10 108 Reykjavík</t>
  </si>
  <si>
    <t>https://www.vbm.is/english/</t>
  </si>
  <si>
    <t>vbm@vbm.is</t>
  </si>
  <si>
    <t>4851002100CUG5TXHL55</t>
  </si>
  <si>
    <t>IT</t>
  </si>
  <si>
    <t>Euronext Securities | Milan</t>
  </si>
  <si>
    <t>Monte Titoli S.p.A</t>
  </si>
  <si>
    <t>Piazza degli Affari , 6, 20123 Milano, Italy</t>
  </si>
  <si>
    <t>https://www.euronext.com/en/post-trade/monte-titoli</t>
  </si>
  <si>
    <t>8156009CEEE1B8C7C646</t>
  </si>
  <si>
    <t>KZ</t>
  </si>
  <si>
    <t>AIX CSD</t>
  </si>
  <si>
    <t>Astana International Exchange Central Securities Depository Limited</t>
  </si>
  <si>
    <t>55/19 Mangilik El st., block C 3.4. Nur-Sultan, Kazakhstan</t>
  </si>
  <si>
    <t>https://www.aix.kz/clearing-settlement/about-aix-csd/</t>
  </si>
  <si>
    <t>2549002DKKE4YDPH2512</t>
  </si>
  <si>
    <t>KCSD</t>
  </si>
  <si>
    <t>163, Non-Residential Premises, 30/8, Satpayev St., Almaty, 050040, the Republic of Kazakhstan</t>
  </si>
  <si>
    <t>www.kcsd.kz</t>
  </si>
  <si>
    <t>ECSDA, ACG, AECSD</t>
  </si>
  <si>
    <t>253400B69B5AY7PVCR49</t>
  </si>
  <si>
    <t>LU</t>
  </si>
  <si>
    <t>CBL</t>
  </si>
  <si>
    <t>Clearstream Banking S.A.</t>
  </si>
  <si>
    <t>42 Avenue JF Kennedy, 1855 Luxembourg, Luxembourg</t>
  </si>
  <si>
    <t>549300OL514RA0SXJJ44</t>
  </si>
  <si>
    <t>LuxCSD</t>
  </si>
  <si>
    <t>LuxCSD S.A.</t>
  </si>
  <si>
    <t>42, Avenue J.F. Kennedy, 1855 Luxembourg, Luxembourg</t>
  </si>
  <si>
    <t>https://www.luxcsd.com/luxcsd-en/</t>
  </si>
  <si>
    <t>cslux@luxcsd.com</t>
  </si>
  <si>
    <t>222100T6ICDIY8V4VX70</t>
  </si>
  <si>
    <t>Strategy based on three pillars:
1. Luxembourg label
Position LuxCSD as the Home Market CSD and leverage Luxembourg as a significant developed finance center, since Luxembourg has grown to become an international leader in debt capital, a key hub for securitization and structured finance vehicles, as well as an acknowledged platform for hosting landmark international IPOs. Strengthen the network relationship with the stakeholders in the Luxembourgish market: Luxembourg Stock Exchange, Local Partner Agencies (LPAs), law firms, market associations (ABBL, LuxCMA, ECSDA,  Luxembourg for Finance, ILA), regulatory authorities. Meet the network and raise awareness on the fact that we are all part of the same financial ecosystem which has a very high level of quality and know-how. Convey the “Luxembourg label” concept and build with them the sales story to consistently target the issuers.
2. Issuer CSD offer
LuxCSD is positioned as a neutral and alternative Target 2 Securities (T2S) Hub for European Issuers with no Issuance fees. Primary market distribution via LuxCSD in T2S allows access to the deepest CeBM liquidity pool.
Boutique CSD client experience: a key factor in LuxCSD’s commercial success is the tailor-made approach and the flexibility of its strategy.
Next to debt issuance, leveraging T2S links, to win significant equity issuance by Luxembourg based companies listed and traded across Europe.
3. Investor CSD offer
We promote LuxCSD as the T2S “Gateway” of choice for the Luxembourg financial community. The Banque Centrale du Luxembourg (BCL) continued to transfer a portion of its collateral portfolio to LuxCSD. In line with these objectives, the following activities were noted in the year 2024:
Enhanced Target 2 Securities offering, Regulatory and Legal developments, Governance changes.</t>
  </si>
  <si>
    <t>LV/EE/LT/IS</t>
  </si>
  <si>
    <t>Nasdaq CSD</t>
  </si>
  <si>
    <t>Nasdaq CSD SE</t>
  </si>
  <si>
    <t>1 Valnu Street, Riga 1050, Latvia</t>
  </si>
  <si>
    <t>https://nasdaqcsd.com/</t>
  </si>
  <si>
    <t>csd@nasdaq.com</t>
  </si>
  <si>
    <t>485100001PLJJ09NZT59</t>
  </si>
  <si>
    <t>MD</t>
  </si>
  <si>
    <t>DCU</t>
  </si>
  <si>
    <t>Central Unique Depositary</t>
  </si>
  <si>
    <t>Str. Bănulescu Bodoni 57/1, MD-2005, Chișinău, Moldova</t>
  </si>
  <si>
    <t>https://www.dcu.md/</t>
  </si>
  <si>
    <t>dcu@dcu.md</t>
  </si>
  <si>
    <t>Model 1: OTC transactions with government/corporate securities; Operations with central bank instruments
Model 2: Stock Exchange transactions; Primary market operations, interest payment and redemption of government securities</t>
  </si>
  <si>
    <t>ME</t>
  </si>
  <si>
    <t>CSD&amp;CC - Montenegro</t>
  </si>
  <si>
    <t>Central Securities Depository and Clearing Company of Montenegro</t>
  </si>
  <si>
    <t>www.ckdd.me</t>
  </si>
  <si>
    <t>info@ckdd.me</t>
  </si>
  <si>
    <t>Model 2 is used under certain conditions, otherwise Model 1 is the default.</t>
  </si>
  <si>
    <t>MK</t>
  </si>
  <si>
    <t>CSD AD Skopje</t>
  </si>
  <si>
    <t>Central Securities Depository AD Skopje</t>
  </si>
  <si>
    <t>bul. Kuzman Josifovski Pitu 1, 1000 Skopje, North Macedonia</t>
  </si>
  <si>
    <t>http://www.cdhv.mk/Default.aspx?lng=2</t>
  </si>
  <si>
    <t>cdhv@cdhv.mk</t>
  </si>
  <si>
    <t>485100QFMHAHL4B90L28</t>
  </si>
  <si>
    <t>Model 1: OTC transactions with government securities; Model 2: Stock Exchange transactions</t>
  </si>
  <si>
    <t>Although CSD AD Skopje, according to the Law on Prevention of Money Laundering and Financing of Terrorism, is an entity obliged to undertake the measures and actions for prevention and detection of money laundering and terrorist financing, participants and issuers do not have a status of a “client” in accordance to respective CSD’s Program. This is due to the fact that the relationship between the participants/issuers is established as a result of the relevant laws, i.e. it is not a relationship defined as a business relationship.</t>
  </si>
  <si>
    <t>MT</t>
  </si>
  <si>
    <t>MSE</t>
  </si>
  <si>
    <t>Malta Stock Exchange</t>
  </si>
  <si>
    <t>Garrison Chapel, Castile Place, Valletta VLT 1063, Malta</t>
  </si>
  <si>
    <t>https://www.borzamalta.com.mt/depository</t>
  </si>
  <si>
    <t>borza@borzamalta.com.mt</t>
  </si>
  <si>
    <t>5299009CKES2S5E3YG94</t>
  </si>
  <si>
    <t>NL</t>
  </si>
  <si>
    <t>Euroclear Nederland</t>
  </si>
  <si>
    <t>Herengracht 459-469, 1017 BS Amsterdam, the Netherlands</t>
  </si>
  <si>
    <t>https://www.euroclear.com/services/en/provider-homepage/euroclear-nederland.html</t>
  </si>
  <si>
    <t>549300ML2KAH0XQ8B089</t>
  </si>
  <si>
    <t>NO</t>
  </si>
  <si>
    <t>Euronext Securities | Oslo</t>
  </si>
  <si>
    <t>Verdipapirsentralen ASA</t>
  </si>
  <si>
    <t>Tollbugata 2, 0152 Oslo, Norway</t>
  </si>
  <si>
    <t>www.euronext.com/en/post-trade/euronext-securities/oslo</t>
  </si>
  <si>
    <t xml:space="preserve">
esoslo-post-inn@euronext.com </t>
  </si>
  <si>
    <t>5967007LIEEXZX9IEO75</t>
  </si>
  <si>
    <t>PL</t>
  </si>
  <si>
    <t>KDPW</t>
  </si>
  <si>
    <t>The Central Securities Depository of Poland</t>
  </si>
  <si>
    <t>4 Książęca St, 00-498 Warsaw, Poland</t>
  </si>
  <si>
    <t>http://www.kdpw.pl/en/Pages/Home_en.aspx</t>
  </si>
  <si>
    <t>kdpw@kdpw.pl</t>
  </si>
  <si>
    <t>259400L3KBYEVNHEJF55</t>
  </si>
  <si>
    <t>200,63</t>
  </si>
  <si>
    <t>Model 2 is used for the batch cycle</t>
  </si>
  <si>
    <t>According to the Polish AML Law, KDPW is responsible for AML controls in relation to participants, for which KDPW is managing their own securities (beneficial owners) accounts.</t>
  </si>
  <si>
    <t xml:space="preserve">Implementation of AMI-SeCo standards for ISO 20022 message exchange for corporate events; introducing hold-release for cross-system securities transfers, enabling a participant to change the system in which transaction is to be settled (batch - real time) after the matching of the relevant settlement orders, shortening to 2 days the minimal interval between the record date and the payment date of a dividend.
</t>
  </si>
  <si>
    <t>PT</t>
  </si>
  <si>
    <t>Euronext Securities | Porto</t>
  </si>
  <si>
    <t>Interbolsa - Sociedade Gestora de Sistemas de Liquidação e de Sistemas Centralizados de
Valores Mobiliários, S.A.</t>
  </si>
  <si>
    <t>Avenida da Boavista 3433, 4100-138 Porto, Portugal</t>
  </si>
  <si>
    <t>https://www.euronext.com/en/post-trade/euronext-securities/porto</t>
  </si>
  <si>
    <t>interbolsa@euronext.com</t>
  </si>
  <si>
    <t>529900LG70TCAGWCXT47</t>
  </si>
  <si>
    <t>Model 1: OTC transactions, realignments and others, Model 2: Exchange transactions</t>
  </si>
  <si>
    <t>RO</t>
  </si>
  <si>
    <t>Depozitarul Central</t>
  </si>
  <si>
    <t>Depozitarul Central SA</t>
  </si>
  <si>
    <t>4-8 Nicolae Titulescu, America House, East Wing, 1st floor, Bucharest 1, 011141, Romania</t>
  </si>
  <si>
    <t>https://www.roclear.ro</t>
  </si>
  <si>
    <t>contact@depozitarulcentral.ro</t>
  </si>
  <si>
    <t>254900LXHEVKYGERER05</t>
  </si>
  <si>
    <t xml:space="preserve">•Ensuring the compliance with the authorization requirements according to CSDR
Depozitarul Central is subject to evaluation carried out by the competent authority FSA together with the relevant authorities (NBR and ECB). 
Following the amendment of the provisions of art. 22 of the CSDR, on 31.07.2024, the FSA approved the conduct of the examination and evaluation exercises of Depozitarul Central once every three years, with the possibility of conducting partial assessments of Depozitarul Central whenever the FSA deems it appropriate, in order to manage and prevent the manifestation of specific risks. In this context, the next examination and evaluation exercise of Depozitarul Central will be conducted for the reference period 01.07.2023 – 30.06.2026.
• Ensuring compliance by Depozitarul Central with the requirements of NBR Regulation no. 3/2018
Depozitarul Central Strategy regarding cyber resilience was developed and Depozitarul Central Code was revised in order to include provisions to comply with the NBR recommendations.
• Ensuring compliance by Depozitarul Central with DORA requirements
In order to implement DORA, during 2024, Depozitarul Central conducted a self-assessment of the degree of compliance with DORA requirements, which was updated as the delegated regulations issued in application of DORA were published, aiming at the phased implementation of the entire regulatory framework, including the norms issued by FSA for the correlation of European requirements with national ones (FSA Norm no. 4/2018). In October 2024, Depozitarul Central successfully completed the DORA assessment carried out by Thomas Murray, based on a predefined questionnaire.
 Maintaining the compatibility between Depozitarul Central’s system and the T2S Platform
In the context of the new versions of the T2S platform operationalized in 2024 Depozitarul Central performed the impact analysis resulting that no changes are necessary regarding the automatic interface between Depozitarul Central and T2S.
• Ensuring compliance by Depozitarul Central with the authorization requirements as a LOU for allocating and maintaining LEI codes
After the end of the fifth year of activity as LOU, following the submission of documentation in accordance with GLEIF (Global LEI Foundation) requirements, in March 2024, Depozitarul Central received confirmation of the completion in good condition of the annual verification of the activity of managing LEI code. At the annual GLEIS Forum, which took place on November 2024 in Paris, Depozitarul Central Romania received the award for the best performing Local Operating Unit regarding the quality of data and the performing level of services in the small-cap category (up to 5,000 codes administered LEI) for the second consecutive year.
• Resizing of participants' contributions to the Guarantee Fund and introduction of the settlement limits 
Starting with July 1 2024, the new methodology regarding the guarantee fund and settlement limits was operationalized, which aims to reduce credit and liquidity risks generated by net settlement transactions.
• Implementation of the Corporate Actions AMI-SeCo Standards, including ISO 20022 communication, for bonds
In 2024, Depozitarul Central together with the BSE carried out the technical developments necessary for the implementation of the AMI-SeCo Standards, which aim to harmonize post-trade processes regarding the management of financial instrument holdings and collateral management. Thus, in November 2024, messaging in XML – ISO 20022 format was operationalized for the processing of corporate events related to fixed-income financial instruments and structured products for which Depozitarul Central has the role of issuing CSD.
• Amendment of Law No. 24/2017 on issuers of financial instruments and market operations
Depozitarul Central participated in the consultations carried out during 2024 by FSA in connection with the draft Law for amending and supplementing Law No. 24/2017.The amendments proposed by the respective draft have a direct impact on the activity of Depozitarul Central since, in order to simplify and accelerate the processes for attracting capital, the share capital increases will be registered first in Depozitarul Central system and then with FSA and the Trade Register, the start of trading not being conditioned by the issuance by FSA of the certificate of registration of financial instruments.
• Involvement of Depozitarul Central in the proceedings of the B.S.E. related to CCP implementation
• Preparation for T+1 implementation
In December 2024, Depozitarul Central made a presentation on the implementation of T+1 within the Users Committee and subsequently invited the NBR, BSE, participants and capital market associations to be part of a working group to analyze the relevant aspects related to the implementation of the project.
• Change of Depozitarul Central 's headquarters 
By Authorization no. 56/20.05.2024, FSA approved the change in the organization and functioning of Depozitarul Central, as a result of the change of the company's registered office to the new address in Bucharest, sector 1, Şoseaua Nicolae Titulescu no. 4-8, America House Building, East Wing, 1st floor.
• The new visual identity of Depozitarul Central During 2024, the company went through a rebranding process. Thus, a new logo was adopted, a new visual identity was implemented and the company's website was updated. The modification of the Depozitarul Central logo aimed to harmonize it with the new brand identity of the BSE group, in order to adopt a modern visual style, easy to identify and remember.
• Steps to establish the connection between Depozitarul Central and the Depozitarul Central Unic (DCU) of the Republic of Moldova
In 2024, Depozitarul Central continued the steps from the previous year to establish the connection with the Depozitarul Central Unic of Moldova, in order to facilitate the dual listing on the Bucharest Stock Exchange, of the issuers traded on the Moldova Stock Exchange. In this context, Depozitarul Central supported the meetings and the exchange of information leading to a correct and unequivocal approach to the legal barriers identified for the connection between the two CSDs.
• Extending the area of providing registry services for tradable fund units (ETFs) established under the legislation of Croatia
Following the authorization of Depozitarul Central to provide registry services for tradable fund units established under Croatian law, in May 2024, it was possible to start trading on the BSE of the first issue of this type.
• International cooperation 
In order to harmonize its own activities with the new European regulatory tendencies, Depozitarul Central continued its collaboration with ECSDA. The development of international cooperation was also supported by the work of Depozitarul Central as a national numbering agency, as a full member of ANNA and ISSA.
• Communication and promotion 
Depozitarul Central participated as a partner in important events of the financial community. Depozitarul Central joined the Financial Supervisory Authority’s initiatives and supported the organization of the “Global Money Week“ and “World Investor Week”.
</t>
  </si>
  <si>
    <t>RS</t>
  </si>
  <si>
    <t>CR HoV</t>
  </si>
  <si>
    <t>SE</t>
  </si>
  <si>
    <t>Euroclear Sweden</t>
  </si>
  <si>
    <t>Euroclear Sweden AB</t>
  </si>
  <si>
    <t>Klarabergsviadukten 63, 101 23 Stockholm, Sweden</t>
  </si>
  <si>
    <t>https://www.euroclear.com/services/en/provider-homepage/euroclear-sweden.html</t>
  </si>
  <si>
    <t>customer.relations@euroclear.com</t>
  </si>
  <si>
    <t>5493006WLDSUHWHCT321</t>
  </si>
  <si>
    <t xml:space="preserve">AML not applicable for Euroclear Sweden </t>
  </si>
  <si>
    <t>SI</t>
  </si>
  <si>
    <t>KDD</t>
  </si>
  <si>
    <t>Central Securities Clearing Corporation</t>
  </si>
  <si>
    <t>Tivolska cesta 48, 1000 Ljubljana, Slovenia</t>
  </si>
  <si>
    <t>https://www-en.kdd.si/</t>
  </si>
  <si>
    <t>info@kdd.si</t>
  </si>
  <si>
    <t>48510000JZ17NWGUA510</t>
  </si>
  <si>
    <t>Model 1: OTC-DVP transactions, Model 3: On-Exchange transactions</t>
  </si>
  <si>
    <t>Based on national regulations, KDD is not obliged to implement measures to detect and prevent money laundering and terrorist financing.</t>
  </si>
  <si>
    <t xml:space="preserve">New direct link to Clearstream Banking Frankfurt (Investor CSD). </t>
  </si>
  <si>
    <t>SK</t>
  </si>
  <si>
    <t>CDCP SR</t>
  </si>
  <si>
    <t>Centrálny depozitár cenných papierov SR, a.s.</t>
  </si>
  <si>
    <t>ul. 29.augusta 1/A, 814 80 Bratislava, Slovak Republic</t>
  </si>
  <si>
    <t>https://www.cdcp.sk/cdcpweb/en/</t>
  </si>
  <si>
    <t>international@cdcp.sk</t>
  </si>
  <si>
    <t>097900BEFH0000000217</t>
  </si>
  <si>
    <t>-</t>
  </si>
  <si>
    <t xml:space="preserve">implementation of partial settlement functionality; start of delivering the data to Central Registry of Accounts (AML); mandatory issuance of bonds as book-entry (except for government bonds, municipal bonds, bonds immobilised with CSD incl. foreign CSDs) due to change in domestic legislation effective from 1 January 2025; </t>
  </si>
  <si>
    <t>TR</t>
  </si>
  <si>
    <t>MKK</t>
  </si>
  <si>
    <t>Merkezi Kayit Kurulusu A.S.</t>
  </si>
  <si>
    <t>Reşitpaşa Mahallesi, Borsa Istanbul Caddesi, Emirgan, Sarıyer, 34467 Istanbul, Turkey</t>
  </si>
  <si>
    <t>https://www.mkk.com.tr/en-us/Pages/home.aspx</t>
  </si>
  <si>
    <t>international.relations@mkk.com.tr</t>
  </si>
  <si>
    <t>ECSDA, AECSD, AMEDA, ACG</t>
  </si>
  <si>
    <t>789000XLUXTY4KRN2E81</t>
  </si>
  <si>
    <t>Model 1: Transactions between direct and indirect participants (i.e. broker-to-custodian), Model 3: Exchange transactions between direct participants</t>
  </si>
  <si>
    <t xml:space="preserve">1) A Momerandum of Understanding has been signed between Central Securities Depository of Türkiye (MKK) and Central Securities Depository of Morocco, Maroclear.
2) A Momerandum of Understanding has been renewed &amp; signed with the Central Depository Company of Pakistan, CDCPAK.
3) MKK became a member of the Asia Pacific Central Securities Depositories Group (ACG).
4) MKK API Portal has been launched to serve capital market participants with secure and efficient data integration services. 
5) With the new system enhancements e-GMS became available for all joint stock companies, sports clubs, unions, cooperatives, and similar entities across Türkiye. 
6) REKS, a data analytics tool designed to measure and monitor investor sentiment and risk appetite in Turkish capital markets has been launched.
</t>
  </si>
  <si>
    <t>UA</t>
  </si>
  <si>
    <t>NDU</t>
  </si>
  <si>
    <t>Public Joint-Stock Company "National Depository of Ukraine"</t>
  </si>
  <si>
    <t>7-G, Yakubenkivska Street, Kyiv 04107, Ukraine</t>
  </si>
  <si>
    <t>https://www.csd.ua/index.php</t>
  </si>
  <si>
    <t>pr@csd.ua</t>
  </si>
  <si>
    <t>ECSDA, AECSD</t>
  </si>
  <si>
    <t>894500QCRQPZUXB7U963</t>
  </si>
  <si>
    <t>Model 1: OTC and Exchange transactions (cash accounts maintained by Settlement Center), Model 3: Exchange transactions</t>
  </si>
  <si>
    <t>- In November 2024, the Law of Ukraine “On Agrarian Notes” was adopted, which took its effect on January 1, 2025. Agrarian notes, as a new electronic financial instrument, are now recorded in the NDU depository system, with NDU acting as the administrator of the Agrarian Notes Register.
- In March 2024, Ukraine held its first electronic shareholders' meeting using the Authorised Electronic System (AES) developed by NDU, marking a significant step forward in corporate governance and digitalization.
- In March 2024, the first LLC shares were recorded in the Central Depository of Ukraine’s share registration system, marking the start of electronic registration of limited liability companys' shares.
- In April 2024, NDU and CRDF Global signed a memorandum of understanding to enhance information security and cybersecurity in Ukraine, focusing on protecting investor data and strengthening digital infrastructure.
- In August 2024, the Central Depository of Ukraine introduced changes to its Depository Operations Rules, which took an effect on September 13, 2024. The amendments focused on handling of securities accounts, cross-border operations, shareholder meetings, and agrarian notes, improving overall efficiency and compliance with market standards.
- On August 2024, Ukraine conducted its first electronic sale and purchase agreement of LLC shares through the NDU's one-click ownership registration system, streamlining the process of transferring ownership and enhancing digitalization in corporate governance.
- On October 18, 2024, NDU and IFC signed a grant agreement under which NDU had got te possibility to develop and implement an innovative Agrarian Notes Register. This digital system aims to streamline the issuance and management of agrarian notes, enhancing transparency, efficiency, and access to capital markets for Ukrainian agribusinesses.
- Starting January 1, 2025, Ukraine introduced agrarian notes as a new investment instrument for the agricultural sector. NDU managed their registration and accounting in the Central Depository system, ensuring transparency, security, and compliance with regulatory standards.
- On December, 2024, NDU successfully executed its first escrow account transaction for the transfer of LLC shares. This mechanism ensures that ownership rights are transferred only upon fulfillment of contractual obligations, enhancing security and trust in corporate transactions.</t>
  </si>
  <si>
    <t>UK</t>
  </si>
  <si>
    <t>EUI</t>
  </si>
  <si>
    <t>Euroclear UK and International</t>
  </si>
  <si>
    <t>33 Cannon Street, EC4M 5SB London, United Kingdom</t>
  </si>
  <si>
    <t>https://www.euroclear.com/services/en/provider-homepage/euroclear-uk-ireland.html</t>
  </si>
  <si>
    <t>EUI.RegulatoryTeam@Euroclear.com</t>
  </si>
  <si>
    <t>549300M5MYAD51WHJD55</t>
  </si>
  <si>
    <t xml:space="preserve">Model 1: EUR GBP and USD </t>
  </si>
  <si>
    <t>Corporate governance and shareholding 2024</t>
  </si>
  <si>
    <t>Type of Shareholders/owners of the CSD in %</t>
  </si>
  <si>
    <t>Is your CSD part of a group of infrastructure?</t>
  </si>
  <si>
    <t>Additional governance questions</t>
  </si>
  <si>
    <t>% of shareholding held</t>
  </si>
  <si>
    <t>The CSD is owned or controlled by stock exchange</t>
  </si>
  <si>
    <t>CSD is owned or controlled by holding company that also owns other FMIs</t>
  </si>
  <si>
    <t>CSD is owned or controlled by central bank</t>
  </si>
  <si>
    <t xml:space="preserve">The CSD is Not a part of a group of infrastructure of a stock exchange, central bank or holding company that owns other FMI
</t>
  </si>
  <si>
    <t>Remarks/additional information if any</t>
  </si>
  <si>
    <t>Are the shares of CSD or holding company publicly traded? - Yes/No</t>
  </si>
  <si>
    <t>If the shares are traded, please specify which shares are publicly traded? (please answer Yes/No - N/A)</t>
  </si>
  <si>
    <t>As Participants</t>
  </si>
  <si>
    <t xml:space="preserve">As Non-participants </t>
  </si>
  <si>
    <t>Total</t>
  </si>
  <si>
    <t>Shares of the CSD entity</t>
  </si>
  <si>
    <t>Shares of the holding company</t>
  </si>
  <si>
    <t>Federal/National Government</t>
  </si>
  <si>
    <t>OeKB CSD is 100% owned by OeKB AG. OeKB AG owns 50% of the Austrian Central Counterparty (CCP.A) and 6.6% of the Vienna Stock Exchange.</t>
  </si>
  <si>
    <t>Other Government Bodies</t>
  </si>
  <si>
    <t>Central Bank</t>
  </si>
  <si>
    <t>Stock Exchange</t>
  </si>
  <si>
    <t>Clearing Venue i.e. CCP</t>
  </si>
  <si>
    <t>Banks</t>
  </si>
  <si>
    <t>Brokers</t>
  </si>
  <si>
    <t>Insurance companies</t>
  </si>
  <si>
    <t>Private/Other institutions</t>
  </si>
  <si>
    <t>CRHOV RS</t>
  </si>
  <si>
    <t>The CSD is a function of the Cyprus Stock Exchange and does not have a separate legal personality</t>
  </si>
  <si>
    <t>The Cyprus Stock Exchange is a public corporate body ie a semi governmental organisation (the 'owner' is the Government of Cyprus)</t>
  </si>
  <si>
    <t>Subsidiary - wholly owned by Clearstream Holding AG (fully owned by Deutsche Boerse A.G.)</t>
  </si>
  <si>
    <t>The sole owner is Euronext N.V. VP holds 2% shares.</t>
  </si>
  <si>
    <t> </t>
  </si>
  <si>
    <t>0,00%</t>
  </si>
  <si>
    <t>100,00%</t>
  </si>
  <si>
    <t>39,15%</t>
  </si>
  <si>
    <t>Joint stock company in which the Financial Agency (FINA) and state are major shareholders.</t>
  </si>
  <si>
    <t>56,62%</t>
  </si>
  <si>
    <t>1,23%</t>
  </si>
  <si>
    <t>1,94%</t>
  </si>
  <si>
    <t>0,40%</t>
  </si>
  <si>
    <t>0,66%</t>
  </si>
  <si>
    <t>2,00%</t>
  </si>
  <si>
    <t>98,00%</t>
  </si>
  <si>
    <t>KELER</t>
  </si>
  <si>
    <t>LuxCSD is wholly owned by Clearstream International S.A. (fully owned by Deutsche Boerse A.G.)</t>
  </si>
  <si>
    <t>CSD &amp; CC Montenegro</t>
  </si>
  <si>
    <t>28.66% of total amount of shares are posessed by Macedonian Stocka Exchange</t>
  </si>
  <si>
    <t>KDPW is co-owned by the Polish State Treasury, Polish Central Bank and the Warsaw Stock Exchange, but none of them has a controlling stake.</t>
  </si>
  <si>
    <t xml:space="preserve">Yes
</t>
  </si>
  <si>
    <t>CRHoV</t>
  </si>
  <si>
    <t>CSD and CH of Serbia is owned by Republic of Serbia and regulated by Securities Commission.</t>
  </si>
  <si>
    <t>Borsa Istanbul owns 64.14% of Takasbank and indirectly has 71.3% of the capital share in MKK.</t>
  </si>
  <si>
    <t>Depository activity in Ukraine is regulated by the National Securities and StockMarket Commission. Foreign currency cross-border transactions are licensed and supervised by the National Bank of Ukraine</t>
  </si>
  <si>
    <t>1oo%</t>
  </si>
  <si>
    <t>SSS Participants in 2024</t>
  </si>
  <si>
    <t>Please indicate type of participant and number of participants of the CSD</t>
  </si>
  <si>
    <t>Guidelines to answer the question (please check the note)</t>
  </si>
  <si>
    <t>Custodians</t>
  </si>
  <si>
    <t>Non costodians Banks</t>
  </si>
  <si>
    <t>Asset Managers</t>
  </si>
  <si>
    <t>CSDs</t>
  </si>
  <si>
    <t>Others</t>
  </si>
  <si>
    <t>Domestic and non-domestic Total</t>
  </si>
  <si>
    <t>Domestic</t>
  </si>
  <si>
    <t>Non Domestic</t>
  </si>
  <si>
    <t xml:space="preserve">                       -</t>
  </si>
  <si>
    <t>Clearstream Banking</t>
  </si>
  <si>
    <t xml:space="preserve">                           -</t>
  </si>
  <si>
    <t xml:space="preserve">                      -</t>
  </si>
  <si>
    <t xml:space="preserve">                                -</t>
  </si>
  <si>
    <t>Non</t>
  </si>
  <si>
    <t>Total particicipants</t>
  </si>
  <si>
    <t>Total particicipants without ICSDS</t>
  </si>
  <si>
    <t>Revenues 2024</t>
  </si>
  <si>
    <t xml:space="preserve">In view of EU Competition law, please only disclose the publicly available data. </t>
  </si>
  <si>
    <r>
      <t xml:space="preserve">Please provide the full amount in local currency in </t>
    </r>
    <r>
      <rPr>
        <b/>
        <sz val="10"/>
        <color rgb="FFFFFF00"/>
        <rFont val="Candara"/>
        <family val="2"/>
      </rPr>
      <t>THOUSANDS</t>
    </r>
    <r>
      <rPr>
        <b/>
        <sz val="10"/>
        <color theme="0"/>
        <rFont val="Candara"/>
        <family val="2"/>
      </rPr>
      <t xml:space="preserve"> (ie '000.00)</t>
    </r>
  </si>
  <si>
    <t>Financial year</t>
  </si>
  <si>
    <t>Currency</t>
  </si>
  <si>
    <t>Revenues from operations</t>
  </si>
  <si>
    <t>Revenues from other sources</t>
  </si>
  <si>
    <t>Total in local currency</t>
  </si>
  <si>
    <t>Total in EUR</t>
  </si>
  <si>
    <t>01/01/2024 to 31/12/2024</t>
  </si>
  <si>
    <t>Bosnian Convertible Marka (BAM)</t>
  </si>
  <si>
    <t>Bulgarian Lev (BGN)</t>
  </si>
  <si>
    <t>Swiss Franc (CHF)</t>
  </si>
  <si>
    <t>01/01/2023 to 31/12/2023</t>
  </si>
  <si>
    <t>Czech Koruna (CZK)</t>
  </si>
  <si>
    <t>Danish Krone (DKK)</t>
  </si>
  <si>
    <t>Hungarian Forint (HUF)</t>
  </si>
  <si>
    <t>Icelandic Krona (ISK)</t>
  </si>
  <si>
    <t>Kazakhstani Tenge (KZT)</t>
  </si>
  <si>
    <t>Moldovan Leu (MDL)</t>
  </si>
  <si>
    <t>Macedonian Denar (MKD)</t>
  </si>
  <si>
    <t>Norwegian Krone (NOK)</t>
  </si>
  <si>
    <t>Polish Zloty (PLN)</t>
  </si>
  <si>
    <t>Romanian Leu (RON)</t>
  </si>
  <si>
    <t>Serbian Dinar (RSD)</t>
  </si>
  <si>
    <t>Swedish krona (SEK)</t>
  </si>
  <si>
    <t>Turkish Lira (TRY)</t>
  </si>
  <si>
    <t>Ukrainian Hryvnia (UAH)</t>
  </si>
  <si>
    <t>British Pound (GBP)</t>
  </si>
  <si>
    <t>Deposit on accounts 2024</t>
  </si>
  <si>
    <r>
      <t>Please provide the</t>
    </r>
    <r>
      <rPr>
        <b/>
        <sz val="10"/>
        <color rgb="FFFFFFFF"/>
        <rFont val="Candara"/>
        <family val="2"/>
      </rPr>
      <t xml:space="preserve"> NUMBER</t>
    </r>
    <r>
      <rPr>
        <sz val="10"/>
        <color rgb="FFFFFFFF"/>
        <rFont val="Candara"/>
        <family val="2"/>
      </rPr>
      <t xml:space="preserve"> of distinctive eligible ISIN / CUSIP/ Local Market Code 
(number of eligible issues) by instrument type.</t>
    </r>
  </si>
  <si>
    <t>Please indicate the VALUE of Deposits in local currency by instrument type 
(in Millions in local currency) in MILLIONS i.e. '000 000.00'</t>
  </si>
  <si>
    <t>Total in EURO  in Millions
(2024 exchange rate 31/12/2024)</t>
  </si>
  <si>
    <t>Local Currency</t>
  </si>
  <si>
    <r>
      <rPr>
        <sz val="10"/>
        <color rgb="FFFFFFFF"/>
        <rFont val="Candara"/>
        <family val="2"/>
      </rPr>
      <t xml:space="preserve">Please provide the </t>
    </r>
    <r>
      <rPr>
        <b/>
        <sz val="10"/>
        <color rgb="FFFFFFFF"/>
        <rFont val="Candara"/>
        <family val="2"/>
      </rPr>
      <t>NUMBER</t>
    </r>
    <r>
      <rPr>
        <sz val="10"/>
        <color rgb="FFFFFFFF"/>
        <rFont val="Candara"/>
        <family val="2"/>
      </rPr>
      <t xml:space="preserve"> of settlement instructions executed in the CSD?  (DVP) and  (FOP)
</t>
    </r>
    <r>
      <rPr>
        <b/>
        <sz val="10"/>
        <color rgb="FFFFFF00"/>
        <rFont val="Candara"/>
        <family val="2"/>
      </rPr>
      <t>in THOUSANDS</t>
    </r>
  </si>
  <si>
    <r>
      <rPr>
        <sz val="10"/>
        <color rgb="FFFFFFFF"/>
        <rFont val="Candara"/>
        <family val="2"/>
      </rPr>
      <t xml:space="preserve">Please provide the </t>
    </r>
    <r>
      <rPr>
        <b/>
        <sz val="10"/>
        <color rgb="FFFFFFFF"/>
        <rFont val="Candara"/>
        <family val="2"/>
      </rPr>
      <t>VALUE</t>
    </r>
    <r>
      <rPr>
        <sz val="10"/>
        <color rgb="FFFFFFFF"/>
        <rFont val="Candara"/>
        <family val="2"/>
      </rPr>
      <t xml:space="preserve"> of settlement instructions  (DVP) and  (FOP) 
</t>
    </r>
    <r>
      <rPr>
        <b/>
        <sz val="10"/>
        <color rgb="FFFFFFFF"/>
        <rFont val="Candara"/>
        <family val="2"/>
      </rPr>
      <t xml:space="preserve">in </t>
    </r>
    <r>
      <rPr>
        <b/>
        <sz val="10"/>
        <color rgb="FFFFFF00"/>
        <rFont val="Candara"/>
        <family val="2"/>
      </rPr>
      <t>MILLIONS in local currency</t>
    </r>
  </si>
  <si>
    <r>
      <t xml:space="preserve">Please provide the </t>
    </r>
    <r>
      <rPr>
        <b/>
        <sz val="10"/>
        <color theme="0"/>
        <rFont val="Candara"/>
        <family val="2"/>
      </rPr>
      <t>VALUE</t>
    </r>
    <r>
      <rPr>
        <sz val="10"/>
        <color theme="0"/>
        <rFont val="Candara"/>
        <family val="2"/>
      </rPr>
      <t xml:space="preserve"> of settlement instructions  (DVP) and  (FOP) 
</t>
    </r>
    <r>
      <rPr>
        <b/>
        <sz val="10"/>
        <color rgb="FFFFFF00"/>
        <rFont val="Candara"/>
        <family val="2"/>
      </rPr>
      <t>in MILLIONS in EURO</t>
    </r>
  </si>
  <si>
    <t>Equities</t>
  </si>
  <si>
    <t>Collective Investment Vehicles</t>
  </si>
  <si>
    <t>Debt (Issuer is Federa/National Government)</t>
  </si>
  <si>
    <t>Debt - (Issuer is other Government Bodies)</t>
  </si>
  <si>
    <t>Debt - (Issuer is Corporate)</t>
  </si>
  <si>
    <t>Foreign</t>
  </si>
  <si>
    <t xml:space="preserve"> Not available </t>
  </si>
  <si>
    <t xml:space="preserve">                                                                   -</t>
  </si>
  <si>
    <t xml:space="preserve">                                 -</t>
  </si>
  <si>
    <t xml:space="preserve">                        - </t>
  </si>
  <si>
    <t>KZT</t>
  </si>
  <si>
    <t xml:space="preserve">                         -</t>
  </si>
  <si>
    <t xml:space="preserve">              -</t>
  </si>
  <si>
    <t xml:space="preserve">                  -</t>
  </si>
  <si>
    <t xml:space="preserve">                     -</t>
  </si>
  <si>
    <t xml:space="preserve">                          -</t>
  </si>
  <si>
    <t xml:space="preserve">                        -</t>
  </si>
  <si>
    <t>Swedish Krona (SEK)</t>
  </si>
  <si>
    <t>Corporate actions 2024</t>
  </si>
  <si>
    <t>1</t>
  </si>
  <si>
    <t>Name of the company</t>
  </si>
  <si>
    <r>
      <t xml:space="preserve">Please provide the total </t>
    </r>
    <r>
      <rPr>
        <b/>
        <sz val="10"/>
        <color rgb="FFFFFF00"/>
        <rFont val="Candara"/>
        <family val="2"/>
      </rPr>
      <t>NUMBER</t>
    </r>
    <r>
      <rPr>
        <sz val="10"/>
        <color theme="0"/>
        <rFont val="Candara"/>
        <family val="2"/>
      </rPr>
      <t xml:space="preserve"> of corporate action events involving payments</t>
    </r>
  </si>
  <si>
    <r>
      <t xml:space="preserve">Please provide total </t>
    </r>
    <r>
      <rPr>
        <sz val="10"/>
        <color rgb="FFFFFF00"/>
        <rFont val="Candara"/>
        <family val="2"/>
      </rPr>
      <t>VALUE</t>
    </r>
    <r>
      <rPr>
        <sz val="10"/>
        <rFont val="Candara"/>
        <family val="2"/>
      </rPr>
      <t xml:space="preserve"> of corporate actions involving payments (in local currency) in </t>
    </r>
    <r>
      <rPr>
        <sz val="10"/>
        <color rgb="FFFFFF00"/>
        <rFont val="Candara"/>
        <family val="2"/>
      </rPr>
      <t>MILLIONS</t>
    </r>
    <r>
      <rPr>
        <sz val="10"/>
        <rFont val="Candara"/>
        <family val="2"/>
      </rPr>
      <t xml:space="preserve"> i.e. '000 000.00'</t>
    </r>
  </si>
  <si>
    <r>
      <t xml:space="preserve">Value in EUR in </t>
    </r>
    <r>
      <rPr>
        <sz val="10"/>
        <color rgb="FFFFFF00"/>
        <rFont val="Candara"/>
        <family val="2"/>
      </rPr>
      <t>MILLION</t>
    </r>
    <r>
      <rPr>
        <sz val="10"/>
        <rFont val="Candara"/>
        <family val="2"/>
      </rPr>
      <t>S i.e. '000 000.00'</t>
    </r>
  </si>
  <si>
    <r>
      <t xml:space="preserve">Please provide the </t>
    </r>
    <r>
      <rPr>
        <b/>
        <sz val="10"/>
        <color rgb="FFFFFF00"/>
        <rFont val="Candara"/>
        <family val="2"/>
      </rPr>
      <t>NUMBER</t>
    </r>
    <r>
      <rPr>
        <sz val="10"/>
        <color theme="0"/>
        <rFont val="Candara"/>
        <family val="2"/>
      </rPr>
      <t xml:space="preserve"> of New issues 
Total number of new ISIN codes of securities issued or safe-kept in the CSD from 1 January to 31 December</t>
    </r>
  </si>
  <si>
    <r>
      <rPr>
        <b/>
        <sz val="10"/>
        <color rgb="FFFFFFFF"/>
        <rFont val="Candara"/>
        <family val="2"/>
      </rPr>
      <t xml:space="preserve">Please provide the </t>
    </r>
    <r>
      <rPr>
        <b/>
        <sz val="10"/>
        <color rgb="FFFFFF00"/>
        <rFont val="Candara"/>
        <family val="2"/>
      </rPr>
      <t>NUMBER</t>
    </r>
    <r>
      <rPr>
        <sz val="10"/>
        <color rgb="FFFFFFFF"/>
        <rFont val="Candara"/>
        <family val="2"/>
      </rPr>
      <t xml:space="preserve"> of
Redemptions 
Total number of ISIN codes of securities issued or safe-kept in the CSD that are deleted. New or deleted ISIN codes of stripped securities are not considered.</t>
    </r>
  </si>
  <si>
    <t>Not available</t>
  </si>
  <si>
    <t xml:space="preserve"> HR </t>
  </si>
  <si>
    <t xml:space="preserve">SKDD </t>
  </si>
  <si>
    <t xml:space="preserve">                                 20 079</t>
  </si>
  <si>
    <t xml:space="preserve">                                                       3 608</t>
  </si>
  <si>
    <t xml:space="preserve">                                                          1 824</t>
  </si>
  <si>
    <t>3606847,28</t>
  </si>
  <si>
    <t>Financial Instruments and types of accounts 2024</t>
  </si>
  <si>
    <t>Please indicate the types of financial Instruments accepted for deposit and/or settlement along with the form of Custody in which securities are held in the CSD by instrument type (put x where applicable)</t>
  </si>
  <si>
    <r>
      <t> Please indicate the</t>
    </r>
    <r>
      <rPr>
        <sz val="10"/>
        <color rgb="FFFFFF00"/>
        <rFont val="Candara"/>
        <family val="2"/>
      </rPr>
      <t xml:space="preserve"> </t>
    </r>
    <r>
      <rPr>
        <b/>
        <sz val="10"/>
        <color rgb="FFFFFF00"/>
        <rFont val="Candara"/>
        <family val="2"/>
      </rPr>
      <t>PRINCIPAL domestic account structure</t>
    </r>
    <r>
      <rPr>
        <sz val="10"/>
        <color rgb="FFFFFFFF"/>
        <rFont val="Candara"/>
        <family val="2"/>
      </rPr>
      <t xml:space="preserve"> used in your market</t>
    </r>
  </si>
  <si>
    <t>What is the nature of CSD book-entries: Rights or reflection of holding at intermediary?</t>
  </si>
  <si>
    <t>igh</t>
  </si>
  <si>
    <r>
      <t xml:space="preserve">Please indicate the </t>
    </r>
    <r>
      <rPr>
        <b/>
        <sz val="10"/>
        <color rgb="FFFFFF00"/>
        <rFont val="Candara"/>
        <family val="2"/>
      </rPr>
      <t>NUMBER</t>
    </r>
    <r>
      <rPr>
        <sz val="10"/>
        <color rgb="FFFFFFFF"/>
        <rFont val="Candara"/>
        <family val="2"/>
      </rPr>
      <t xml:space="preserve"> of accounts.</t>
    </r>
  </si>
  <si>
    <t>How is the DVP solution for settlement designed?</t>
  </si>
  <si>
    <t>Number of currencies in which CSD settles transactions</t>
  </si>
  <si>
    <t>Immobilised</t>
  </si>
  <si>
    <t>Dematerialised</t>
  </si>
  <si>
    <t>Both Immobised and dematerialised</t>
  </si>
  <si>
    <t>Digitalised (tokenised or DLT native)</t>
  </si>
  <si>
    <t>Other? please specify</t>
  </si>
  <si>
    <t>yes = x</t>
  </si>
  <si>
    <t>NUMBER Omnibus accounts</t>
  </si>
  <si>
    <t>NUMBER of Beneficial owner accounts</t>
  </si>
  <si>
    <t>Please select only one answer</t>
  </si>
  <si>
    <t>x</t>
  </si>
  <si>
    <t>Beneficial Owner</t>
  </si>
  <si>
    <t>CSD has banking licence and offers commercial bank money settlement</t>
  </si>
  <si>
    <t>Collective investment funds</t>
  </si>
  <si>
    <t>Beneficial Owner (Omnibus accounts can also be opened)</t>
  </si>
  <si>
    <t>CSD uses external commercial bank money (CoBM) for settlement</t>
  </si>
  <si>
    <t>Government debts</t>
  </si>
  <si>
    <t>Omnibus</t>
  </si>
  <si>
    <t>Rights</t>
  </si>
  <si>
    <t>CSD settles in central bank money</t>
  </si>
  <si>
    <t xml:space="preserve">EUR: central bank money / USD,CHF,GBP: commercial bank money </t>
  </si>
  <si>
    <t>Corporate debts</t>
  </si>
  <si>
    <t>Omnibus (Beneficial Owner account can also be opened)</t>
  </si>
  <si>
    <t>CSD offers both commercial bank money and central bank money for settlement</t>
  </si>
  <si>
    <t>No answer</t>
  </si>
  <si>
    <t>CSD has no DVP solution</t>
  </si>
  <si>
    <t>Beneficial owner</t>
  </si>
  <si>
    <t>Proprietary Rights</t>
  </si>
  <si>
    <t>1 (EUR)</t>
  </si>
  <si>
    <t>EUR (many other currencies are also possible)</t>
  </si>
  <si>
    <t>Reflection on holdings</t>
  </si>
  <si>
    <t>х</t>
  </si>
  <si>
    <t> EUR, ISK and USD</t>
  </si>
  <si>
    <t>Holding at intermediary</t>
  </si>
  <si>
    <t>Holding</t>
  </si>
  <si>
    <t>approx. 15 000</t>
  </si>
  <si>
    <t>approx. 1 400 000</t>
  </si>
  <si>
    <t>NOK</t>
  </si>
  <si>
    <t>PLN, EUR</t>
  </si>
  <si>
    <t>EUR, AUD, CAD, CHF, CNY, GBP, JPY, NOK, SEK, USD</t>
  </si>
  <si>
    <t>RSD, EUR; USD</t>
  </si>
  <si>
    <t>Sek, EUR</t>
  </si>
  <si>
    <t>X</t>
  </si>
  <si>
    <t xml:space="preserve"> x</t>
  </si>
  <si>
    <t>Services 2024</t>
  </si>
  <si>
    <t>Does your CSD provide any of the following services ? 1 or -</t>
  </si>
  <si>
    <t xml:space="preserve">Please update the data of your CSD for 2024 and disclose NON-CONFIDENTIAL INFORMATION ONLY. </t>
  </si>
  <si>
    <t>Number ECSDA members</t>
  </si>
  <si>
    <t>Country ISO Code</t>
  </si>
  <si>
    <t>Member</t>
  </si>
  <si>
    <t>Trade Repository Services</t>
  </si>
  <si>
    <t>Matching</t>
  </si>
  <si>
    <t>Information Services</t>
  </si>
  <si>
    <t>National Numbering Agency Services</t>
  </si>
  <si>
    <t>Issuer services</t>
  </si>
  <si>
    <t>Technological solutions</t>
  </si>
  <si>
    <t>Securities Lending &amp; borrowing</t>
  </si>
  <si>
    <t>Triparty Services</t>
  </si>
  <si>
    <t>Legal Entity Identifier (LEI) Services</t>
  </si>
  <si>
    <t>Valuation Services</t>
  </si>
  <si>
    <t>Cash Account and other Cash Services</t>
  </si>
  <si>
    <t>e-Voting Platform</t>
  </si>
  <si>
    <t>Funds Order Routing Platform</t>
  </si>
  <si>
    <t>None of the previous</t>
  </si>
  <si>
    <t>Use of DLT</t>
  </si>
  <si>
    <t>Other (please explain, also specify how DLT is used and in which stage is the project, if at all)</t>
  </si>
  <si>
    <t>Vault services, General meetings</t>
  </si>
  <si>
    <t>Tax Services, Vault Services, Settlement Services</t>
  </si>
  <si>
    <t>Launched on November 18, 2024.</t>
  </si>
  <si>
    <t>DLT bond issuance</t>
  </si>
  <si>
    <t>General meetings</t>
  </si>
  <si>
    <t>general meetings</t>
  </si>
  <si>
    <t xml:space="preserve">CSDR core and ancillary services 
</t>
  </si>
  <si>
    <t>- CSDR core CSD services (central securities register, issuer services, securities account management, operating of securities settlement system)
- Share registry services
- Corporate actions
- Ownership identification
- Paying agent services
- General meeting management
- Cross border services
- Depository services related to physical securities</t>
  </si>
  <si>
    <t>Registrar services, non-cash foreign currency transfer and exchange operations with foreign currency, excluding exchange operations with foreign currency in cash + matching since KCSD implemented a trading mechanism for OTC transactions.</t>
  </si>
  <si>
    <t>LuxCSD provides Issuance and Distribution services, Safekeeping and Custody services and Settlement services.</t>
  </si>
  <si>
    <t>2nd and 3rd pillar pension operations, Saving Notes distribution and accounting</t>
  </si>
  <si>
    <t>Initial recording of corporate and government securities, and central bank instruments. Providing and maintaining securities accounts. Settlement of securities. Corporate actions for government securities. Services related to shareholders’ registers. DLP is not used.</t>
  </si>
  <si>
    <t>OTC Platform</t>
  </si>
  <si>
    <t>Central registry, settlement services, provision of LEI through an agreement with an LOU, End investor portal, Issuers portal,   corporate actions processing,  takeover of companies procedure. DLT is not used</t>
  </si>
  <si>
    <t>Facilitates the provision of LEI through an agreement with an LOU</t>
  </si>
  <si>
    <t>Tax services, end investor portal, AGM, other value added services to issuers and end investors</t>
  </si>
  <si>
    <t>ARM services, administration of the Investor Compensation Scheme, administration of the Pension Guarantee Fund</t>
  </si>
  <si>
    <t>Lending and Borrowing services (Euronext Securities Porto does not act as agent), Shareholders/Beneficial Holders Identification</t>
  </si>
  <si>
    <t>other services for holders of financial instruments</t>
  </si>
  <si>
    <t>General Meeting services to issuers</t>
  </si>
  <si>
    <t xml:space="preserve">Central registry maintenance, on and off exchange transactions settlement, custody services, corporate actions processing. </t>
  </si>
  <si>
    <t>PDP (Public Disclosure Platform), e-INVESTOR (Investor Information Center), e-GMS (Electronic General Meeting System), e-COMPANY (Companies-Information Portal), DAP (Data Analysis Platform), e-TR (Electronic Trade Repository), IRMS (Investor Risk Monitoring System), e-WR (Electronic Warehouse Receipts Center), e-BDS (Electronic Board of Directors System), Crowdfunding System (CFS), Bearer Shares Registration System (BSRS), and REFIS (Real Estate Based Financial Instruments Information System). DLT infrastructure is not used in any of these services.</t>
  </si>
  <si>
    <t>GM online-platform (both annual and extraordinary meetings), LLC accounting system, Bondholders meeting service, Safekeeping and Custody services, Settlement services</t>
  </si>
  <si>
    <t>Lending and Borrowing services (EUI does not act as agent), Collateral services (EUI does not act as agent), SDRT collection and CREST counter services</t>
  </si>
  <si>
    <t>Svetlane Kane Radević 1, 81000 Podgorica, Montenegro</t>
  </si>
  <si>
    <t>•Ensuring compliance with DORA requirements
•New system layout for participants
•Establishing a relationship with CBL (investor CSD)</t>
  </si>
  <si>
    <t>Central Securities Depository Joint Stock Company</t>
  </si>
  <si>
    <t>helpdesk@kacd.kz</t>
  </si>
  <si>
    <t>DCU / CSD Moldova</t>
  </si>
  <si>
    <t>office@crhov.rs</t>
  </si>
  <si>
    <t>https://www.crhov.rs/</t>
  </si>
  <si>
    <t>Zorana Žunkovića br. 5, objekat A1, 11040 Beograd, Serbia</t>
  </si>
  <si>
    <t>254900UT18WWBJT2U275</t>
  </si>
  <si>
    <t>At the beginning of 2024, a new way of processing of Trade was implemented, improvements were made in terms of process automation</t>
  </si>
  <si>
    <t>1. Amendments in the Rules of Procedure of CD AD related to: a.) The changes in respect of requirements for determining the reference price for the purposes of calculating cash penalties in cases of double listings. b.) Provision of the possibility to execute partial settlement and “hold/ release” instructions in the settlement system managed by the CD AD. c.) Harmonization of the transaction management procedures (pending transaction) for corporate actions with the standards of the Advisory group on market infrastructures for securities and collateral (Ami SeCo). 2. Launch of the financial instruments lending/borrowing platform, a joint initiative in collaboration with the Bulgarian Stock Exchange (BSE). 3. Providing operational, legal, and technical support for the Eurobridge segment of the Bulgarian Stock Exchange (BSE), launched in collaboration with Deutsche Börse to facilitate a dual-listing channel for large Bulgarian companies seeking broader market access.</t>
  </si>
  <si>
    <t>Clearstream Europe AG</t>
  </si>
  <si>
    <t>Corporate actions, Operating Clearing House, Safekeeping and Custody services, Providing money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</si>
</sst>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41" formatCode="_-* #,##0_-;\-* #,##0_-;_-* &quot;-&quot;_-;_-@_-"/>
    <numFmt numFmtId="43" formatCode="_-* #,##0.00_-;\-* #,##0.00_-;_-* &quot;-&quot;??_-;_-@_-"/>
    <numFmt numFmtId="164" formatCode="_(* #,##0_);_(* \(#,##0\);_(* &quot;-&quot;_);_(@_)"/>
    <numFmt numFmtId="165" formatCode="0.0%"/>
    <numFmt numFmtId="166" formatCode="&quot; &quot;#,##0&quot; &quot;;&quot;-&quot;#,##0&quot; &quot;;&quot; - &quot;;&quot; &quot;@&quot; &quot;"/>
    <numFmt numFmtId="167" formatCode="_-* #,##0.00\ _€_-;\-* #,##0.00\ _€_-;_-* &quot;-&quot;??\ _€_-;_-@_-"/>
    <numFmt numFmtId="168" formatCode="_-* #,##0.000_-;\-* #,##0.000_-;_-* &quot;-&quot;_-;_-@_-"/>
    <numFmt numFmtId="169" formatCode="_-* #,##0.0000_-;\-* #,##0.0000_-;_-* &quot;-&quot;_-;_-@_-"/>
    <numFmt numFmtId="170" formatCode="#,##0.00_ ;\-#,##0.00\ "/>
    <numFmt numFmtId="171" formatCode="_-* #,##0\ _₴_-;\-* #,##0\ _₴_-;_-* &quot;-&quot;??\ _₴_-;_-@_-"/>
  </numFmts>
  <fonts count="75">
    <font>
      <sz val="10"/>
      <name val="Arial"/>
    </font>
    <font>
      <sz val="11"/>
      <color theme="1"/>
      <name val="Candara"/>
      <family val="2"/>
    </font>
    <font>
      <sz val="11"/>
      <color theme="1"/>
      <name val="Candara"/>
      <family val="2"/>
    </font>
    <font>
      <sz val="11"/>
      <color theme="1"/>
      <name val="Candara"/>
      <family val="2"/>
    </font>
    <font>
      <sz val="11"/>
      <color theme="1"/>
      <name val="Candara"/>
      <family val="2"/>
    </font>
    <font>
      <sz val="10"/>
      <name val="Arial"/>
      <family val="2"/>
    </font>
    <font>
      <sz val="10"/>
      <name val="Arial"/>
      <family val="2"/>
    </font>
    <font>
      <u/>
      <sz val="10"/>
      <color theme="10"/>
      <name val="Arial"/>
      <family val="2"/>
    </font>
    <font>
      <sz val="10"/>
      <name val="Candara"/>
      <family val="2"/>
    </font>
    <font>
      <sz val="11"/>
      <name val="Candara"/>
      <family val="2"/>
    </font>
    <font>
      <sz val="10"/>
      <color theme="0"/>
      <name val="Candara"/>
      <family val="2"/>
    </font>
    <font>
      <sz val="11"/>
      <color theme="0"/>
      <name val="Candara"/>
      <family val="2"/>
    </font>
    <font>
      <b/>
      <sz val="10"/>
      <name val="Candara"/>
      <family val="2"/>
    </font>
    <font>
      <sz val="8"/>
      <name val="Arial"/>
      <family val="2"/>
    </font>
    <font>
      <sz val="10"/>
      <color rgb="FF002060"/>
      <name val="Candara"/>
      <family val="2"/>
    </font>
    <font>
      <b/>
      <sz val="11"/>
      <color theme="0"/>
      <name val="Candara"/>
      <family val="2"/>
    </font>
    <font>
      <b/>
      <sz val="10"/>
      <color theme="0"/>
      <name val="Candara"/>
      <family val="2"/>
    </font>
    <font>
      <sz val="10"/>
      <color theme="8" tint="-0.499984740745262"/>
      <name val="Candara"/>
      <family val="2"/>
    </font>
    <font>
      <sz val="10"/>
      <color rgb="FFFFFFFF"/>
      <name val="Candara"/>
      <family val="2"/>
    </font>
    <font>
      <sz val="11"/>
      <color theme="8" tint="-0.499984740745262"/>
      <name val="Candara"/>
      <family val="2"/>
    </font>
    <font>
      <sz val="9"/>
      <color indexed="81"/>
      <name val="Tahoma"/>
      <family val="2"/>
    </font>
    <font>
      <b/>
      <sz val="9"/>
      <color indexed="81"/>
      <name val="Tahoma"/>
      <family val="2"/>
    </font>
    <font>
      <sz val="24"/>
      <name val="Candara"/>
      <family val="2"/>
    </font>
    <font>
      <b/>
      <sz val="9"/>
      <color indexed="81"/>
      <name val="Candara"/>
      <family val="2"/>
    </font>
    <font>
      <sz val="9"/>
      <color indexed="81"/>
      <name val="Candara"/>
      <family val="2"/>
    </font>
    <font>
      <sz val="24"/>
      <color theme="8" tint="-0.499984740745262"/>
      <name val="Candara"/>
      <family val="2"/>
    </font>
    <font>
      <b/>
      <sz val="24"/>
      <color theme="8" tint="-0.499984740745262"/>
      <name val="Candara"/>
      <family val="2"/>
    </font>
    <font>
      <b/>
      <sz val="9"/>
      <color indexed="81"/>
      <name val="Canada"/>
    </font>
    <font>
      <sz val="24"/>
      <color rgb="FFFFFFFF"/>
      <name val="Candara"/>
      <family val="2"/>
    </font>
    <font>
      <sz val="9"/>
      <color indexed="81"/>
      <name val="Cambria"/>
      <family val="1"/>
    </font>
    <font>
      <sz val="9"/>
      <color indexed="81"/>
      <name val="Candarf"/>
    </font>
    <font>
      <b/>
      <sz val="24"/>
      <color rgb="FF002060"/>
      <name val="Candara"/>
      <family val="2"/>
    </font>
    <font>
      <b/>
      <sz val="24"/>
      <name val="Candara"/>
      <family val="2"/>
    </font>
    <font>
      <b/>
      <sz val="10"/>
      <color rgb="FFFFFF00"/>
      <name val="Candara"/>
      <family val="2"/>
    </font>
    <font>
      <sz val="10"/>
      <color rgb="FFFFFF00"/>
      <name val="Candara"/>
      <family val="2"/>
    </font>
    <font>
      <sz val="11"/>
      <color rgb="FF002060"/>
      <name val="Candara"/>
      <family val="2"/>
    </font>
    <font>
      <b/>
      <sz val="10"/>
      <color rgb="FF002060"/>
      <name val="Candara"/>
      <family val="2"/>
    </font>
    <font>
      <sz val="10"/>
      <color rgb="FF002060"/>
      <name val="Calibri"/>
      <family val="2"/>
      <charset val="238"/>
    </font>
    <font>
      <b/>
      <sz val="10"/>
      <color theme="8" tint="-0.499984740745262"/>
      <name val="Candara"/>
      <family val="2"/>
    </font>
    <font>
      <b/>
      <i/>
      <sz val="11"/>
      <name val="Candara"/>
      <family val="2"/>
    </font>
    <font>
      <b/>
      <i/>
      <sz val="11"/>
      <color theme="4" tint="-0.89999084444715716"/>
      <name val="Candara"/>
      <family val="2"/>
    </font>
    <font>
      <b/>
      <i/>
      <sz val="10"/>
      <color theme="4" tint="-0.89999084444715716"/>
      <name val="Candara"/>
      <family val="2"/>
    </font>
    <font>
      <b/>
      <i/>
      <u/>
      <sz val="11"/>
      <name val="Candara"/>
      <family val="2"/>
    </font>
    <font>
      <b/>
      <i/>
      <u/>
      <sz val="11"/>
      <color theme="4" tint="-0.89999084444715716"/>
      <name val="Candara"/>
      <family val="2"/>
    </font>
    <font>
      <sz val="10"/>
      <color theme="4" tint="-0.89999084444715716"/>
      <name val="Candara"/>
      <family val="2"/>
    </font>
    <font>
      <sz val="13.5"/>
      <color theme="4" tint="-0.89999084444715716"/>
      <name val="Candara"/>
      <family val="2"/>
    </font>
    <font>
      <sz val="10"/>
      <color rgb="FF00B050"/>
      <name val="Candara"/>
      <family val="2"/>
    </font>
    <font>
      <u/>
      <sz val="10"/>
      <color theme="10"/>
      <name val="Candara"/>
      <family val="2"/>
    </font>
    <font>
      <sz val="9"/>
      <color rgb="FF000000"/>
      <name val="Candara"/>
      <family val="2"/>
    </font>
    <font>
      <sz val="9"/>
      <color rgb="FF000000"/>
      <name val="Tahoma"/>
      <family val="2"/>
    </font>
    <font>
      <b/>
      <sz val="9"/>
      <color rgb="FF000000"/>
      <name val="Tahoma"/>
      <family val="2"/>
    </font>
    <font>
      <sz val="11"/>
      <color rgb="FF00B050"/>
      <name val="Candara"/>
      <family val="2"/>
    </font>
    <font>
      <b/>
      <sz val="10"/>
      <color rgb="FF00B050"/>
      <name val="Candara"/>
      <family val="2"/>
    </font>
    <font>
      <sz val="10"/>
      <color rgb="FF00B050"/>
      <name val="Arial"/>
      <family val="2"/>
    </font>
    <font>
      <b/>
      <sz val="10"/>
      <color rgb="FFFFFFFF"/>
      <name val="Candara"/>
      <family val="2"/>
    </font>
    <font>
      <sz val="10"/>
      <color rgb="FF47D359"/>
      <name val="Candara"/>
      <family val="2"/>
    </font>
    <font>
      <sz val="11"/>
      <color rgb="FF00B050"/>
      <name val="Candara"/>
      <family val="2"/>
      <charset val="1"/>
    </font>
    <font>
      <sz val="10"/>
      <color rgb="FF00B050"/>
      <name val="Arial"/>
      <family val="2"/>
    </font>
    <font>
      <sz val="10"/>
      <name val="Arial"/>
      <family val="2"/>
    </font>
    <font>
      <sz val="10"/>
      <color rgb="FF00B050"/>
      <name val="Candara"/>
      <family val="2"/>
      <charset val="238"/>
    </font>
    <font>
      <u/>
      <sz val="10"/>
      <color rgb="FF00B050"/>
      <name val="Arial"/>
      <family val="2"/>
      <charset val="238"/>
    </font>
    <font>
      <sz val="11"/>
      <color rgb="FF00B050"/>
      <name val="Candara"/>
      <family val="2"/>
      <charset val="238"/>
    </font>
    <font>
      <sz val="10"/>
      <color rgb="FF00B050"/>
      <name val="Arial"/>
      <family val="2"/>
      <charset val="238"/>
    </font>
    <font>
      <u/>
      <sz val="10"/>
      <color rgb="FF00B050"/>
      <name val="Arial"/>
      <family val="2"/>
    </font>
    <font>
      <i/>
      <sz val="10"/>
      <color theme="8" tint="-0.499984740745262"/>
      <name val="Candara"/>
      <family val="2"/>
    </font>
    <font>
      <b/>
      <i/>
      <sz val="10"/>
      <color theme="8" tint="-0.499984740745262"/>
      <name val="Candara"/>
      <family val="2"/>
    </font>
    <font>
      <i/>
      <sz val="10"/>
      <color rgb="FF00B050"/>
      <name val="Candara"/>
      <family val="2"/>
    </font>
    <font>
      <i/>
      <sz val="10"/>
      <color rgb="FF002060"/>
      <name val="Candara"/>
      <family val="2"/>
    </font>
    <font>
      <b/>
      <i/>
      <sz val="10"/>
      <color rgb="FF002060"/>
      <name val="Candara"/>
      <family val="2"/>
    </font>
    <font>
      <u/>
      <sz val="10"/>
      <name val="Arial"/>
      <family val="2"/>
    </font>
    <font>
      <sz val="10"/>
      <color rgb="FFFF0000"/>
      <name val="Candara"/>
      <family val="2"/>
    </font>
    <font>
      <sz val="10"/>
      <color rgb="FF002060"/>
      <name val="Arial"/>
      <family val="2"/>
      <charset val="204"/>
    </font>
    <font>
      <sz val="10"/>
      <color rgb="FF002060"/>
      <name val="Candara"/>
      <family val="2"/>
      <charset val="238"/>
    </font>
    <font>
      <b/>
      <sz val="10"/>
      <color rgb="FF002060"/>
      <name val="Candara"/>
      <family val="2"/>
      <charset val="238"/>
    </font>
    <font>
      <b/>
      <sz val="11"/>
      <color rgb="FF002060"/>
      <name val="Candara"/>
      <family val="2"/>
    </font>
  </fonts>
  <fills count="19">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8" tint="-0.499984740745262"/>
        <bgColor indexed="64"/>
      </patternFill>
    </fill>
    <fill>
      <patternFill patternType="solid">
        <fgColor theme="0" tint="-0.14999847407452621"/>
        <bgColor indexed="64"/>
      </patternFill>
    </fill>
    <fill>
      <patternFill patternType="solid">
        <fgColor theme="0"/>
        <bgColor rgb="FF000000"/>
      </patternFill>
    </fill>
    <fill>
      <patternFill patternType="solid">
        <fgColor theme="4" tint="0.59999389629810485"/>
        <bgColor indexed="65"/>
      </patternFill>
    </fill>
    <fill>
      <patternFill patternType="solid">
        <fgColor rgb="FFFFFFFF"/>
        <bgColor rgb="FF000000"/>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8" tint="0.79998168889431442"/>
        <bgColor rgb="FF000000"/>
      </patternFill>
    </fill>
    <fill>
      <patternFill patternType="solid">
        <fgColor theme="8" tint="-0.249977111117893"/>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rgb="FFD9E1F2"/>
        <bgColor rgb="FF000000"/>
      </patternFill>
    </fill>
    <fill>
      <patternFill patternType="solid">
        <fgColor rgb="FFB4C6E7"/>
        <bgColor rgb="FFB4C6E7"/>
      </patternFill>
    </fill>
    <fill>
      <patternFill patternType="solid">
        <fgColor rgb="FFE3E9F5"/>
        <bgColor indexed="64"/>
      </patternFill>
    </fill>
    <fill>
      <patternFill patternType="solid">
        <fgColor theme="9" tint="0.79998168889431442"/>
        <bgColor indexed="64"/>
      </patternFill>
    </fill>
  </fills>
  <borders count="368">
    <border>
      <left/>
      <right/>
      <top/>
      <bottom/>
      <diagonal/>
    </border>
    <border>
      <left/>
      <right/>
      <top style="medium">
        <color indexed="64"/>
      </top>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style="thin">
        <color theme="4" tint="-0.24994659260841701"/>
      </left>
      <right style="thin">
        <color theme="4" tint="-0.24994659260841701"/>
      </right>
      <top style="thin">
        <color theme="4" tint="-0.24994659260841701"/>
      </top>
      <bottom/>
      <diagonal/>
    </border>
    <border>
      <left style="thin">
        <color theme="4" tint="-0.24994659260841701"/>
      </left>
      <right style="thin">
        <color theme="4" tint="-0.24994659260841701"/>
      </right>
      <top/>
      <bottom style="thin">
        <color theme="4" tint="-0.24994659260841701"/>
      </bottom>
      <diagonal/>
    </border>
    <border>
      <left style="thin">
        <color theme="4" tint="-0.24994659260841701"/>
      </left>
      <right style="thin">
        <color theme="4" tint="-0.24994659260841701"/>
      </right>
      <top/>
      <bottom/>
      <diagonal/>
    </border>
    <border>
      <left/>
      <right style="thin">
        <color theme="4" tint="-0.24994659260841701"/>
      </right>
      <top/>
      <bottom/>
      <diagonal/>
    </border>
    <border>
      <left/>
      <right/>
      <top/>
      <bottom style="thin">
        <color theme="4" tint="-0.24994659260841701"/>
      </bottom>
      <diagonal/>
    </border>
    <border>
      <left style="thin">
        <color theme="4" tint="-0.24994659260841701"/>
      </left>
      <right style="thin">
        <color theme="4" tint="-0.24994659260841701"/>
      </right>
      <top style="hair">
        <color theme="4" tint="-0.24994659260841701"/>
      </top>
      <bottom style="thin">
        <color theme="4" tint="-0.24994659260841701"/>
      </bottom>
      <diagonal/>
    </border>
    <border>
      <left style="thin">
        <color theme="4" tint="-0.24994659260841701"/>
      </left>
      <right style="thin">
        <color theme="4" tint="-0.24994659260841701"/>
      </right>
      <top style="hair">
        <color theme="4" tint="-0.24994659260841701"/>
      </top>
      <bottom/>
      <diagonal/>
    </border>
    <border>
      <left style="thin">
        <color theme="4" tint="-0.24994659260841701"/>
      </left>
      <right style="thin">
        <color theme="4" tint="-0.24994659260841701"/>
      </right>
      <top style="thin">
        <color theme="4" tint="-0.24994659260841701"/>
      </top>
      <bottom style="hair">
        <color theme="4" tint="-0.24994659260841701"/>
      </bottom>
      <diagonal/>
    </border>
    <border>
      <left style="thin">
        <color theme="4" tint="-0.24994659260841701"/>
      </left>
      <right style="thin">
        <color theme="4" tint="-0.24994659260841701"/>
      </right>
      <top style="hair">
        <color theme="4" tint="-0.24994659260841701"/>
      </top>
      <bottom style="hair">
        <color theme="4" tint="-0.24994659260841701"/>
      </bottom>
      <diagonal/>
    </border>
    <border>
      <left style="thin">
        <color theme="4" tint="-0.24994659260841701"/>
      </left>
      <right/>
      <top style="thin">
        <color theme="4" tint="-0.24994659260841701"/>
      </top>
      <bottom style="thin">
        <color theme="4" tint="-0.24994659260841701"/>
      </bottom>
      <diagonal/>
    </border>
    <border>
      <left style="thin">
        <color theme="4" tint="-0.24994659260841701"/>
      </left>
      <right style="thin">
        <color theme="4" tint="-0.24994659260841701"/>
      </right>
      <top/>
      <bottom style="hair">
        <color theme="4" tint="-0.24994659260841701"/>
      </bottom>
      <diagonal/>
    </border>
    <border>
      <left/>
      <right style="thin">
        <color theme="4" tint="-0.24994659260841701"/>
      </right>
      <top style="thin">
        <color theme="4" tint="-0.24994659260841701"/>
      </top>
      <bottom style="hair">
        <color theme="4" tint="-0.24994659260841701"/>
      </bottom>
      <diagonal/>
    </border>
    <border>
      <left/>
      <right style="thin">
        <color theme="4" tint="-0.24994659260841701"/>
      </right>
      <top style="hair">
        <color theme="4" tint="-0.24994659260841701"/>
      </top>
      <bottom style="thin">
        <color theme="4" tint="-0.24994659260841701"/>
      </bottom>
      <diagonal/>
    </border>
    <border>
      <left style="thin">
        <color theme="4" tint="-0.24994659260841701"/>
      </left>
      <right/>
      <top style="thin">
        <color theme="4" tint="-0.24994659260841701"/>
      </top>
      <bottom/>
      <diagonal/>
    </border>
    <border>
      <left style="thin">
        <color theme="4" tint="-0.24994659260841701"/>
      </left>
      <right/>
      <top/>
      <bottom/>
      <diagonal/>
    </border>
    <border>
      <left/>
      <right/>
      <top style="hair">
        <color theme="4" tint="-0.24994659260841701"/>
      </top>
      <bottom style="thin">
        <color theme="4" tint="-0.24994659260841701"/>
      </bottom>
      <diagonal/>
    </border>
    <border>
      <left/>
      <right/>
      <top style="thin">
        <color theme="4" tint="-0.24994659260841701"/>
      </top>
      <bottom/>
      <diagonal/>
    </border>
    <border>
      <left style="thin">
        <color indexed="64"/>
      </left>
      <right style="thin">
        <color indexed="64"/>
      </right>
      <top/>
      <bottom/>
      <diagonal/>
    </border>
    <border>
      <left/>
      <right style="thin">
        <color theme="4" tint="-0.24994659260841701"/>
      </right>
      <top style="thin">
        <color theme="4" tint="-0.24994659260841701"/>
      </top>
      <bottom/>
      <diagonal/>
    </border>
    <border>
      <left style="thin">
        <color theme="4" tint="-0.24994659260841701"/>
      </left>
      <right/>
      <top/>
      <bottom style="thin">
        <color theme="4" tint="-0.24994659260841701"/>
      </bottom>
      <diagonal/>
    </border>
    <border>
      <left style="medium">
        <color auto="1"/>
      </left>
      <right style="thin">
        <color theme="8" tint="-0.24994659260841701"/>
      </right>
      <top style="medium">
        <color theme="6" tint="0.79998168889431442"/>
      </top>
      <bottom/>
      <diagonal/>
    </border>
    <border>
      <left style="thin">
        <color theme="8" tint="-0.24994659260841701"/>
      </left>
      <right style="thin">
        <color theme="8" tint="-0.24994659260841701"/>
      </right>
      <top style="medium">
        <color theme="6" tint="0.79998168889431442"/>
      </top>
      <bottom/>
      <diagonal/>
    </border>
    <border>
      <left style="thin">
        <color theme="8" tint="-0.24994659260841701"/>
      </left>
      <right style="thin">
        <color theme="8" tint="-0.24994659260841701"/>
      </right>
      <top/>
      <bottom/>
      <diagonal/>
    </border>
    <border>
      <left style="thin">
        <color theme="8" tint="-0.24994659260841701"/>
      </left>
      <right/>
      <top/>
      <bottom/>
      <diagonal/>
    </border>
    <border>
      <left style="medium">
        <color indexed="64"/>
      </left>
      <right style="thin">
        <color theme="8" tint="-0.24994659260841701"/>
      </right>
      <top/>
      <bottom/>
      <diagonal/>
    </border>
    <border>
      <left style="thin">
        <color theme="8" tint="-0.24994659260841701"/>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style="thin">
        <color rgb="FF54A7FA"/>
      </left>
      <right/>
      <top/>
      <bottom/>
      <diagonal/>
    </border>
    <border>
      <left style="thin">
        <color rgb="FF54A7FA"/>
      </left>
      <right/>
      <top style="thin">
        <color rgb="FF54A7FA"/>
      </top>
      <bottom/>
      <diagonal/>
    </border>
    <border>
      <left style="thin">
        <color rgb="FF54A7FA"/>
      </left>
      <right/>
      <top/>
      <bottom style="thin">
        <color rgb="FF54A7FA"/>
      </bottom>
      <diagonal/>
    </border>
    <border>
      <left style="thin">
        <color theme="4" tint="-0.24994659260841701"/>
      </left>
      <right/>
      <top style="thin">
        <color theme="4" tint="-0.24994659260841701"/>
      </top>
      <bottom style="hair">
        <color theme="4" tint="-0.24994659260841701"/>
      </bottom>
      <diagonal/>
    </border>
    <border>
      <left/>
      <right style="thin">
        <color rgb="FF54A7FA"/>
      </right>
      <top style="thin">
        <color rgb="FF54A7FA"/>
      </top>
      <bottom style="hair">
        <color rgb="FF54A7FA"/>
      </bottom>
      <diagonal/>
    </border>
    <border>
      <left style="thin">
        <color rgb="FF54A7FA"/>
      </left>
      <right style="thin">
        <color rgb="FF54A7FA"/>
      </right>
      <top style="thin">
        <color rgb="FF54A7FA"/>
      </top>
      <bottom/>
      <diagonal/>
    </border>
    <border>
      <left style="thin">
        <color rgb="FF54A7FA"/>
      </left>
      <right style="thin">
        <color rgb="FF54A7FA"/>
      </right>
      <top/>
      <bottom/>
      <diagonal/>
    </border>
    <border>
      <left style="thin">
        <color rgb="FF54A7FA"/>
      </left>
      <right style="thin">
        <color rgb="FF54A7FA"/>
      </right>
      <top/>
      <bottom style="thin">
        <color rgb="FF54A7FA"/>
      </bottom>
      <diagonal/>
    </border>
    <border>
      <left/>
      <right style="thin">
        <color rgb="FF54A7FA"/>
      </right>
      <top/>
      <bottom style="hair">
        <color rgb="FF54A7FA"/>
      </bottom>
      <diagonal/>
    </border>
    <border>
      <left/>
      <right style="thin">
        <color rgb="FF54A7FA"/>
      </right>
      <top/>
      <bottom style="thin">
        <color rgb="FF54A7FA"/>
      </bottom>
      <diagonal/>
    </border>
    <border>
      <left style="thin">
        <color rgb="FF54A7FA"/>
      </left>
      <right style="thin">
        <color rgb="FF54A7FA"/>
      </right>
      <top style="thin">
        <color rgb="FF54A7FA"/>
      </top>
      <bottom style="hair">
        <color rgb="FF54A7FA"/>
      </bottom>
      <diagonal/>
    </border>
    <border>
      <left style="thin">
        <color rgb="FF305496"/>
      </left>
      <right style="thin">
        <color rgb="FFDAECFE"/>
      </right>
      <top style="thin">
        <color rgb="FFDAECFE"/>
      </top>
      <bottom style="thin">
        <color rgb="FFDAECFE"/>
      </bottom>
      <diagonal/>
    </border>
    <border>
      <left style="thin">
        <color theme="4" tint="-0.24994659260841701"/>
      </left>
      <right style="thin">
        <color theme="4" tint="-0.24994659260841701"/>
      </right>
      <top style="thin">
        <color rgb="FF54A7FA"/>
      </top>
      <bottom/>
      <diagonal/>
    </border>
    <border>
      <left/>
      <right style="thin">
        <color theme="4" tint="-0.24994659260841701"/>
      </right>
      <top style="hair">
        <color theme="4" tint="-0.24994659260841701"/>
      </top>
      <bottom style="hair">
        <color theme="4" tint="-0.24994659260841701"/>
      </bottom>
      <diagonal/>
    </border>
    <border>
      <left style="medium">
        <color theme="8" tint="-0.24994659260841701"/>
      </left>
      <right style="thin">
        <color theme="8" tint="-0.24994659260841701"/>
      </right>
      <top style="medium">
        <color theme="8" tint="-0.24994659260841701"/>
      </top>
      <bottom style="thin">
        <color theme="8" tint="-0.24994659260841701"/>
      </bottom>
      <diagonal/>
    </border>
    <border>
      <left style="thin">
        <color theme="8" tint="-0.24994659260841701"/>
      </left>
      <right style="thin">
        <color theme="8" tint="-0.24994659260841701"/>
      </right>
      <top style="medium">
        <color theme="8" tint="-0.24994659260841701"/>
      </top>
      <bottom style="thin">
        <color theme="8" tint="-0.24994659260841701"/>
      </bottom>
      <diagonal/>
    </border>
    <border>
      <left style="thin">
        <color theme="8" tint="-0.24994659260841701"/>
      </left>
      <right style="medium">
        <color theme="8" tint="-0.24994659260841701"/>
      </right>
      <top style="medium">
        <color theme="8" tint="-0.24994659260841701"/>
      </top>
      <bottom style="thin">
        <color theme="8" tint="-0.24994659260841701"/>
      </bottom>
      <diagonal/>
    </border>
    <border>
      <left style="medium">
        <color theme="8" tint="-0.24994659260841701"/>
      </left>
      <right style="thin">
        <color theme="8" tint="-0.24994659260841701"/>
      </right>
      <top style="thin">
        <color theme="8" tint="-0.24994659260841701"/>
      </top>
      <bottom style="thin">
        <color theme="8" tint="-0.24994659260841701"/>
      </bottom>
      <diagonal/>
    </border>
    <border>
      <left style="thin">
        <color theme="8" tint="-0.24994659260841701"/>
      </left>
      <right style="thin">
        <color theme="8" tint="-0.24994659260841701"/>
      </right>
      <top style="thin">
        <color theme="8" tint="-0.24994659260841701"/>
      </top>
      <bottom style="thin">
        <color theme="8" tint="-0.24994659260841701"/>
      </bottom>
      <diagonal/>
    </border>
    <border>
      <left style="thin">
        <color theme="8" tint="-0.24994659260841701"/>
      </left>
      <right style="medium">
        <color theme="8" tint="-0.24994659260841701"/>
      </right>
      <top style="thin">
        <color theme="8" tint="-0.24994659260841701"/>
      </top>
      <bottom style="thin">
        <color theme="8" tint="-0.24994659260841701"/>
      </bottom>
      <diagonal/>
    </border>
    <border>
      <left style="medium">
        <color theme="8" tint="-0.24994659260841701"/>
      </left>
      <right style="thin">
        <color theme="8" tint="-0.24994659260841701"/>
      </right>
      <top style="thin">
        <color theme="8" tint="-0.24994659260841701"/>
      </top>
      <bottom style="medium">
        <color theme="8" tint="-0.24994659260841701"/>
      </bottom>
      <diagonal/>
    </border>
    <border>
      <left style="thin">
        <color theme="8" tint="-0.24994659260841701"/>
      </left>
      <right style="thin">
        <color theme="8" tint="-0.24994659260841701"/>
      </right>
      <top style="thin">
        <color theme="8" tint="-0.24994659260841701"/>
      </top>
      <bottom style="medium">
        <color theme="8" tint="-0.24994659260841701"/>
      </bottom>
      <diagonal/>
    </border>
    <border>
      <left style="thin">
        <color theme="8" tint="-0.24994659260841701"/>
      </left>
      <right style="medium">
        <color theme="8" tint="-0.24994659260841701"/>
      </right>
      <top style="thin">
        <color theme="8" tint="-0.24994659260841701"/>
      </top>
      <bottom style="medium">
        <color theme="8" tint="-0.24994659260841701"/>
      </bottom>
      <diagonal/>
    </border>
    <border>
      <left style="medium">
        <color theme="8" tint="-0.24994659260841701"/>
      </left>
      <right style="medium">
        <color theme="8" tint="0.39994506668294322"/>
      </right>
      <top style="medium">
        <color theme="8" tint="-0.24994659260841701"/>
      </top>
      <bottom style="medium">
        <color theme="8" tint="0.39994506668294322"/>
      </bottom>
      <diagonal/>
    </border>
    <border>
      <left style="medium">
        <color theme="8" tint="0.39994506668294322"/>
      </left>
      <right style="medium">
        <color theme="8" tint="0.39994506668294322"/>
      </right>
      <top style="medium">
        <color theme="8" tint="-0.24994659260841701"/>
      </top>
      <bottom style="medium">
        <color theme="8" tint="0.39994506668294322"/>
      </bottom>
      <diagonal/>
    </border>
    <border>
      <left style="medium">
        <color theme="8" tint="0.39994506668294322"/>
      </left>
      <right style="medium">
        <color theme="8" tint="-0.24994659260841701"/>
      </right>
      <top style="medium">
        <color theme="8" tint="-0.24994659260841701"/>
      </top>
      <bottom style="medium">
        <color theme="8" tint="0.39994506668294322"/>
      </bottom>
      <diagonal/>
    </border>
    <border>
      <left style="medium">
        <color theme="8" tint="-0.24994659260841701"/>
      </left>
      <right style="medium">
        <color theme="8" tint="0.39994506668294322"/>
      </right>
      <top style="medium">
        <color theme="8" tint="0.39994506668294322"/>
      </top>
      <bottom style="medium">
        <color theme="8" tint="0.39994506668294322"/>
      </bottom>
      <diagonal/>
    </border>
    <border>
      <left style="medium">
        <color theme="8" tint="0.39994506668294322"/>
      </left>
      <right style="medium">
        <color theme="8" tint="0.39994506668294322"/>
      </right>
      <top style="medium">
        <color theme="8" tint="0.39994506668294322"/>
      </top>
      <bottom style="medium">
        <color theme="8" tint="0.39994506668294322"/>
      </bottom>
      <diagonal/>
    </border>
    <border>
      <left style="medium">
        <color theme="8" tint="0.39994506668294322"/>
      </left>
      <right style="medium">
        <color theme="8" tint="-0.24994659260841701"/>
      </right>
      <top style="medium">
        <color theme="8" tint="0.39994506668294322"/>
      </top>
      <bottom style="medium">
        <color theme="8" tint="0.39994506668294322"/>
      </bottom>
      <diagonal/>
    </border>
    <border>
      <left style="medium">
        <color theme="8" tint="-0.24994659260841701"/>
      </left>
      <right/>
      <top style="medium">
        <color theme="8" tint="-0.24994659260841701"/>
      </top>
      <bottom/>
      <diagonal/>
    </border>
    <border>
      <left/>
      <right/>
      <top style="medium">
        <color theme="8" tint="-0.24994659260841701"/>
      </top>
      <bottom/>
      <diagonal/>
    </border>
    <border>
      <left/>
      <right style="medium">
        <color theme="8" tint="-0.24994659260841701"/>
      </right>
      <top style="medium">
        <color theme="8" tint="-0.24994659260841701"/>
      </top>
      <bottom/>
      <diagonal/>
    </border>
    <border>
      <left style="medium">
        <color theme="8" tint="-0.24994659260841701"/>
      </left>
      <right/>
      <top/>
      <bottom/>
      <diagonal/>
    </border>
    <border>
      <left/>
      <right style="medium">
        <color theme="8" tint="-0.24994659260841701"/>
      </right>
      <top/>
      <bottom/>
      <diagonal/>
    </border>
    <border>
      <left/>
      <right style="medium">
        <color theme="8" tint="-0.24994659260841701"/>
      </right>
      <top style="dashed">
        <color theme="4" tint="-0.24994659260841701"/>
      </top>
      <bottom style="medium">
        <color theme="8" tint="-0.24994659260841701"/>
      </bottom>
      <diagonal/>
    </border>
    <border>
      <left/>
      <right/>
      <top style="thin">
        <color theme="4" tint="-0.24994659260841701"/>
      </top>
      <bottom style="thin">
        <color theme="4" tint="-0.24994659260841701"/>
      </bottom>
      <diagonal/>
    </border>
    <border>
      <left style="thin">
        <color theme="8" tint="-0.24994659260841701"/>
      </left>
      <right style="thin">
        <color theme="8" tint="-0.24994659260841701"/>
      </right>
      <top style="thin">
        <color theme="8" tint="-0.24994659260841701"/>
      </top>
      <bottom style="thin">
        <color theme="4" tint="-0.24994659260841701"/>
      </bottom>
      <diagonal/>
    </border>
    <border>
      <left style="thin">
        <color theme="8" tint="-0.24994659260841701"/>
      </left>
      <right style="thin">
        <color theme="8" tint="-0.24994659260841701"/>
      </right>
      <top style="thin">
        <color theme="4" tint="-0.24994659260841701"/>
      </top>
      <bottom style="thin">
        <color theme="4" tint="-0.24994659260841701"/>
      </bottom>
      <diagonal/>
    </border>
    <border>
      <left style="thin">
        <color theme="8" tint="-0.24994659260841701"/>
      </left>
      <right style="thin">
        <color theme="8" tint="-0.24994659260841701"/>
      </right>
      <top style="thin">
        <color theme="4" tint="-0.24994659260841701"/>
      </top>
      <bottom style="thin">
        <color theme="8" tint="-0.24994659260841701"/>
      </bottom>
      <diagonal/>
    </border>
    <border>
      <left style="thin">
        <color theme="8" tint="-0.24994659260841701"/>
      </left>
      <right style="thin">
        <color theme="8" tint="-0.24994659260841701"/>
      </right>
      <top/>
      <bottom style="thin">
        <color theme="4" tint="-0.24994659260841701"/>
      </bottom>
      <diagonal/>
    </border>
    <border>
      <left style="medium">
        <color theme="8" tint="-0.24994659260841701"/>
      </left>
      <right style="medium">
        <color theme="8" tint="0.39994506668294322"/>
      </right>
      <top/>
      <bottom style="medium">
        <color theme="8" tint="0.39994506668294322"/>
      </bottom>
      <diagonal/>
    </border>
    <border>
      <left style="medium">
        <color theme="8" tint="0.39994506668294322"/>
      </left>
      <right style="medium">
        <color theme="8" tint="0.39994506668294322"/>
      </right>
      <top/>
      <bottom style="medium">
        <color theme="8" tint="0.39994506668294322"/>
      </bottom>
      <diagonal/>
    </border>
    <border>
      <left style="medium">
        <color theme="8" tint="0.39994506668294322"/>
      </left>
      <right style="medium">
        <color theme="8" tint="-0.24994659260841701"/>
      </right>
      <top/>
      <bottom style="medium">
        <color theme="8" tint="0.39994506668294322"/>
      </bottom>
      <diagonal/>
    </border>
    <border>
      <left style="medium">
        <color theme="8" tint="-0.24994659260841701"/>
      </left>
      <right style="thin">
        <color theme="8" tint="-0.24994659260841701"/>
      </right>
      <top/>
      <bottom style="thin">
        <color theme="8" tint="-0.24994659260841701"/>
      </bottom>
      <diagonal/>
    </border>
    <border>
      <left style="thin">
        <color theme="8" tint="-0.24994659260841701"/>
      </left>
      <right style="medium">
        <color theme="8" tint="-0.24994659260841701"/>
      </right>
      <top/>
      <bottom style="thin">
        <color theme="8" tint="-0.24994659260841701"/>
      </bottom>
      <diagonal/>
    </border>
    <border>
      <left style="thick">
        <color theme="8" tint="-0.24994659260841701"/>
      </left>
      <right/>
      <top style="thin">
        <color theme="4" tint="-0.24994659260841701"/>
      </top>
      <bottom style="thin">
        <color theme="4" tint="-0.24994659260841701"/>
      </bottom>
      <diagonal/>
    </border>
    <border>
      <left style="thick">
        <color theme="8" tint="-0.24994659260841701"/>
      </left>
      <right/>
      <top style="thin">
        <color theme="4" tint="-0.24994659260841701"/>
      </top>
      <bottom style="thin">
        <color theme="8" tint="-0.24994659260841701"/>
      </bottom>
      <diagonal/>
    </border>
    <border>
      <left/>
      <right/>
      <top style="thin">
        <color theme="4" tint="-0.24994659260841701"/>
      </top>
      <bottom style="thin">
        <color theme="8" tint="-0.24994659260841701"/>
      </bottom>
      <diagonal/>
    </border>
    <border>
      <left/>
      <right style="medium">
        <color theme="8" tint="-0.24994659260841701"/>
      </right>
      <top style="dashed">
        <color theme="4" tint="-0.24994659260841701"/>
      </top>
      <bottom style="thin">
        <color theme="8" tint="-0.24994659260841701"/>
      </bottom>
      <diagonal/>
    </border>
    <border>
      <left/>
      <right/>
      <top/>
      <bottom style="thin">
        <color theme="8" tint="-0.24994659260841701"/>
      </bottom>
      <diagonal/>
    </border>
    <border>
      <left style="medium">
        <color theme="8" tint="-0.24994659260841701"/>
      </left>
      <right style="medium">
        <color theme="8" tint="0.39994506668294322"/>
      </right>
      <top style="medium">
        <color theme="8" tint="0.39994506668294322"/>
      </top>
      <bottom style="thin">
        <color theme="8" tint="-0.24994659260841701"/>
      </bottom>
      <diagonal/>
    </border>
    <border>
      <left style="medium">
        <color theme="8" tint="0.39994506668294322"/>
      </left>
      <right style="medium">
        <color theme="8" tint="0.39994506668294322"/>
      </right>
      <top style="medium">
        <color theme="8" tint="0.39994506668294322"/>
      </top>
      <bottom style="thin">
        <color theme="8" tint="-0.24994659260841701"/>
      </bottom>
      <diagonal/>
    </border>
    <border>
      <left style="medium">
        <color theme="8" tint="0.39994506668294322"/>
      </left>
      <right style="medium">
        <color theme="8" tint="-0.24994659260841701"/>
      </right>
      <top style="medium">
        <color theme="8" tint="0.39994506668294322"/>
      </top>
      <bottom style="thin">
        <color theme="8" tint="-0.24994659260841701"/>
      </bottom>
      <diagonal/>
    </border>
    <border>
      <left style="medium">
        <color theme="8" tint="-0.24994659260841701"/>
      </left>
      <right/>
      <top style="thin">
        <color theme="4" tint="-0.24994659260841701"/>
      </top>
      <bottom style="thin">
        <color theme="4" tint="-0.24994659260841701"/>
      </bottom>
      <diagonal/>
    </border>
    <border>
      <left style="medium">
        <color theme="8" tint="-0.24994659260841701"/>
      </left>
      <right/>
      <top style="thin">
        <color theme="4" tint="-0.24994659260841701"/>
      </top>
      <bottom style="thin">
        <color theme="8" tint="-0.24994659260841701"/>
      </bottom>
      <diagonal/>
    </border>
    <border>
      <left style="medium">
        <color theme="8" tint="-0.24994659260841701"/>
      </left>
      <right/>
      <top/>
      <bottom style="thin">
        <color theme="4" tint="-0.24994659260841701"/>
      </bottom>
      <diagonal/>
    </border>
    <border>
      <left style="medium">
        <color theme="8" tint="-0.24994659260841701"/>
      </left>
      <right/>
      <top style="thin">
        <color theme="4" tint="-0.24994659260841701"/>
      </top>
      <bottom style="medium">
        <color theme="8" tint="-0.24994659260841701"/>
      </bottom>
      <diagonal/>
    </border>
    <border>
      <left style="thin">
        <color theme="8" tint="-0.24994659260841701"/>
      </left>
      <right style="thin">
        <color theme="8" tint="-0.24994659260841701"/>
      </right>
      <top style="thin">
        <color theme="4" tint="-0.24994659260841701"/>
      </top>
      <bottom style="medium">
        <color theme="8" tint="-0.24994659260841701"/>
      </bottom>
      <diagonal/>
    </border>
    <border>
      <left/>
      <right/>
      <top style="thin">
        <color theme="4" tint="-0.24994659260841701"/>
      </top>
      <bottom style="medium">
        <color theme="8" tint="-0.24994659260841701"/>
      </bottom>
      <diagonal/>
    </border>
    <border>
      <left style="thick">
        <color theme="8" tint="-0.24994659260841701"/>
      </left>
      <right/>
      <top style="thin">
        <color theme="8" tint="-0.24994659260841701"/>
      </top>
      <bottom style="thin">
        <color theme="4" tint="-0.24994659260841701"/>
      </bottom>
      <diagonal/>
    </border>
    <border>
      <left/>
      <right/>
      <top style="thin">
        <color theme="8" tint="-0.24994659260841701"/>
      </top>
      <bottom style="thin">
        <color theme="4" tint="-0.24994659260841701"/>
      </bottom>
      <diagonal/>
    </border>
    <border>
      <left/>
      <right/>
      <top style="thin">
        <color theme="8" tint="-0.24994659260841701"/>
      </top>
      <bottom/>
      <diagonal/>
    </border>
    <border>
      <left style="medium">
        <color theme="8" tint="-0.24994659260841701"/>
      </left>
      <right style="medium">
        <color theme="8" tint="0.39994506668294322"/>
      </right>
      <top style="thin">
        <color theme="8" tint="-0.24994659260841701"/>
      </top>
      <bottom style="medium">
        <color theme="8" tint="0.39994506668294322"/>
      </bottom>
      <diagonal/>
    </border>
    <border>
      <left style="medium">
        <color theme="8" tint="0.39994506668294322"/>
      </left>
      <right style="medium">
        <color theme="8" tint="0.39994506668294322"/>
      </right>
      <top style="thin">
        <color theme="8" tint="-0.24994659260841701"/>
      </top>
      <bottom style="medium">
        <color theme="8" tint="0.39994506668294322"/>
      </bottom>
      <diagonal/>
    </border>
    <border>
      <left style="medium">
        <color theme="8" tint="0.39994506668294322"/>
      </left>
      <right style="medium">
        <color theme="8" tint="-0.24994659260841701"/>
      </right>
      <top style="thin">
        <color theme="8" tint="-0.24994659260841701"/>
      </top>
      <bottom style="medium">
        <color theme="8" tint="0.39994506668294322"/>
      </bottom>
      <diagonal/>
    </border>
    <border>
      <left style="medium">
        <color theme="8" tint="-0.24994659260841701"/>
      </left>
      <right/>
      <top style="medium">
        <color theme="8" tint="0.39994506668294322"/>
      </top>
      <bottom/>
      <diagonal/>
    </border>
    <border>
      <left/>
      <right/>
      <top style="medium">
        <color theme="8" tint="0.39994506668294322"/>
      </top>
      <bottom/>
      <diagonal/>
    </border>
    <border>
      <left/>
      <right style="medium">
        <color theme="8" tint="-0.24994659260841701"/>
      </right>
      <top style="medium">
        <color theme="8" tint="0.39994506668294322"/>
      </top>
      <bottom/>
      <diagonal/>
    </border>
    <border>
      <left style="medium">
        <color theme="8" tint="-0.24994659260841701"/>
      </left>
      <right/>
      <top/>
      <bottom style="medium">
        <color theme="8" tint="0.39994506668294322"/>
      </bottom>
      <diagonal/>
    </border>
    <border>
      <left/>
      <right/>
      <top/>
      <bottom style="medium">
        <color theme="8" tint="0.39994506668294322"/>
      </bottom>
      <diagonal/>
    </border>
    <border>
      <left/>
      <right style="medium">
        <color theme="8" tint="-0.24994659260841701"/>
      </right>
      <top/>
      <bottom style="medium">
        <color theme="8" tint="0.39994506668294322"/>
      </bottom>
      <diagonal/>
    </border>
    <border>
      <left style="medium">
        <color theme="8" tint="-0.24994659260841701"/>
      </left>
      <right/>
      <top style="thin">
        <color theme="4" tint="-0.24994659260841701"/>
      </top>
      <bottom/>
      <diagonal/>
    </border>
    <border>
      <left style="thin">
        <color theme="8" tint="-0.24994659260841701"/>
      </left>
      <right style="thin">
        <color theme="8" tint="-0.24994659260841701"/>
      </right>
      <top style="thin">
        <color theme="4" tint="-0.24994659260841701"/>
      </top>
      <bottom/>
      <diagonal/>
    </border>
    <border>
      <left/>
      <right style="medium">
        <color theme="8" tint="-0.24994659260841701"/>
      </right>
      <top style="dashed">
        <color theme="4" tint="-0.24994659260841701"/>
      </top>
      <bottom/>
      <diagonal/>
    </border>
    <border>
      <left style="medium">
        <color theme="8" tint="-0.24994659260841701"/>
      </left>
      <right style="medium">
        <color theme="8" tint="0.39994506668294322"/>
      </right>
      <top style="medium">
        <color theme="8" tint="0.39994506668294322"/>
      </top>
      <bottom/>
      <diagonal/>
    </border>
    <border>
      <left style="medium">
        <color theme="8" tint="0.39994506668294322"/>
      </left>
      <right style="medium">
        <color theme="8" tint="0.39994506668294322"/>
      </right>
      <top style="medium">
        <color theme="8" tint="0.39994506668294322"/>
      </top>
      <bottom/>
      <diagonal/>
    </border>
    <border>
      <left style="medium">
        <color theme="8" tint="0.39994506668294322"/>
      </left>
      <right style="medium">
        <color theme="8" tint="-0.24994659260841701"/>
      </right>
      <top style="medium">
        <color theme="8" tint="0.39994506668294322"/>
      </top>
      <bottom/>
      <diagonal/>
    </border>
    <border>
      <left style="medium">
        <color theme="8" tint="-0.24994659260841701"/>
      </left>
      <right style="thin">
        <color theme="8" tint="-0.24994659260841701"/>
      </right>
      <top style="thin">
        <color theme="8" tint="-0.24994659260841701"/>
      </top>
      <bottom/>
      <diagonal/>
    </border>
    <border>
      <left style="thin">
        <color theme="8" tint="-0.24994659260841701"/>
      </left>
      <right style="thin">
        <color theme="8" tint="-0.24994659260841701"/>
      </right>
      <top style="thin">
        <color theme="8" tint="-0.24994659260841701"/>
      </top>
      <bottom/>
      <diagonal/>
    </border>
    <border>
      <left style="thin">
        <color theme="8" tint="-0.24994659260841701"/>
      </left>
      <right style="medium">
        <color theme="8" tint="-0.24994659260841701"/>
      </right>
      <top style="thin">
        <color theme="8" tint="-0.24994659260841701"/>
      </top>
      <bottom/>
      <diagonal/>
    </border>
    <border>
      <left style="thick">
        <color theme="8" tint="-0.24994659260841701"/>
      </left>
      <right/>
      <top style="thin">
        <color theme="8" tint="-0.24994659260841701"/>
      </top>
      <bottom/>
      <diagonal/>
    </border>
    <border>
      <left style="thick">
        <color theme="8" tint="-0.24994659260841701"/>
      </left>
      <right/>
      <top/>
      <bottom/>
      <diagonal/>
    </border>
    <border>
      <left style="thick">
        <color theme="8" tint="-0.24994659260841701"/>
      </left>
      <right/>
      <top/>
      <bottom style="thin">
        <color theme="8" tint="-0.24994659260841701"/>
      </bottom>
      <diagonal/>
    </border>
    <border>
      <left/>
      <right style="medium">
        <color theme="8" tint="-0.24994659260841701"/>
      </right>
      <top/>
      <bottom style="thin">
        <color theme="8" tint="-0.24994659260841701"/>
      </bottom>
      <diagonal/>
    </border>
    <border>
      <left style="medium">
        <color theme="8" tint="-0.24994659260841701"/>
      </left>
      <right/>
      <top style="thin">
        <color theme="8" tint="-0.24994659260841701"/>
      </top>
      <bottom style="thin">
        <color theme="4" tint="-0.24994659260841701"/>
      </bottom>
      <diagonal/>
    </border>
    <border>
      <left style="medium">
        <color theme="8" tint="-0.24994659260841701"/>
      </left>
      <right style="thin">
        <color theme="8" tint="-0.24994659260841701"/>
      </right>
      <top style="thin">
        <color theme="4" tint="-0.24994659260841701"/>
      </top>
      <bottom style="hair">
        <color theme="8" tint="-0.24994659260841701"/>
      </bottom>
      <diagonal/>
    </border>
    <border>
      <left style="thin">
        <color theme="8" tint="-0.24994659260841701"/>
      </left>
      <right style="thin">
        <color theme="8" tint="-0.24994659260841701"/>
      </right>
      <top style="thin">
        <color theme="4" tint="-0.24994659260841701"/>
      </top>
      <bottom style="hair">
        <color theme="8" tint="-0.24994659260841701"/>
      </bottom>
      <diagonal/>
    </border>
    <border>
      <left style="medium">
        <color theme="8" tint="-0.24994659260841701"/>
      </left>
      <right style="thin">
        <color theme="8" tint="-0.24994659260841701"/>
      </right>
      <top style="hair">
        <color theme="8" tint="-0.24994659260841701"/>
      </top>
      <bottom style="hair">
        <color theme="8" tint="-0.24994659260841701"/>
      </bottom>
      <diagonal/>
    </border>
    <border>
      <left style="thin">
        <color theme="8" tint="-0.24994659260841701"/>
      </left>
      <right style="thin">
        <color theme="8" tint="-0.24994659260841701"/>
      </right>
      <top style="hair">
        <color theme="8" tint="-0.24994659260841701"/>
      </top>
      <bottom style="hair">
        <color theme="8" tint="-0.24994659260841701"/>
      </bottom>
      <diagonal/>
    </border>
    <border>
      <left style="medium">
        <color theme="8" tint="-0.24994659260841701"/>
      </left>
      <right style="thin">
        <color theme="8" tint="-0.24994659260841701"/>
      </right>
      <top style="hair">
        <color theme="8" tint="-0.24994659260841701"/>
      </top>
      <bottom style="dashed">
        <color theme="8" tint="-0.24994659260841701"/>
      </bottom>
      <diagonal/>
    </border>
    <border>
      <left style="thin">
        <color theme="8" tint="-0.24994659260841701"/>
      </left>
      <right style="thin">
        <color theme="8" tint="-0.24994659260841701"/>
      </right>
      <top style="hair">
        <color theme="8" tint="-0.24994659260841701"/>
      </top>
      <bottom style="dashed">
        <color theme="8" tint="-0.24994659260841701"/>
      </bottom>
      <diagonal/>
    </border>
    <border>
      <left style="medium">
        <color theme="8" tint="-0.24994659260841701"/>
      </left>
      <right style="thin">
        <color theme="8" tint="-0.24994659260841701"/>
      </right>
      <top style="thin">
        <color theme="8" tint="-0.24994659260841701"/>
      </top>
      <bottom style="hair">
        <color theme="8" tint="-0.24994659260841701"/>
      </bottom>
      <diagonal/>
    </border>
    <border>
      <left style="thin">
        <color theme="8" tint="-0.24994659260841701"/>
      </left>
      <right style="thin">
        <color theme="8" tint="-0.24994659260841701"/>
      </right>
      <top style="thin">
        <color theme="8" tint="-0.24994659260841701"/>
      </top>
      <bottom style="hair">
        <color theme="8" tint="-0.24994659260841701"/>
      </bottom>
      <diagonal/>
    </border>
    <border>
      <left style="medium">
        <color theme="8" tint="-0.24994659260841701"/>
      </left>
      <right style="thin">
        <color theme="8" tint="-0.24994659260841701"/>
      </right>
      <top style="dashed">
        <color theme="4" tint="-0.24994659260841701"/>
      </top>
      <bottom/>
      <diagonal/>
    </border>
    <border>
      <left style="thin">
        <color theme="8" tint="-0.24994659260841701"/>
      </left>
      <right style="thin">
        <color theme="8" tint="-0.24994659260841701"/>
      </right>
      <top style="dashed">
        <color theme="4" tint="-0.24994659260841701"/>
      </top>
      <bottom/>
      <diagonal/>
    </border>
    <border>
      <left style="thin">
        <color theme="8" tint="-0.24994659260841701"/>
      </left>
      <right style="thin">
        <color theme="8" tint="-0.24994659260841701"/>
      </right>
      <top style="dashed">
        <color theme="4" tint="-0.24994659260841701"/>
      </top>
      <bottom style="thin">
        <color theme="8" tint="-0.24994659260841701"/>
      </bottom>
      <diagonal/>
    </border>
    <border>
      <left style="medium">
        <color theme="8" tint="-0.24994659260841701"/>
      </left>
      <right style="thin">
        <color theme="8" tint="-0.24994659260841701"/>
      </right>
      <top style="dashed">
        <color theme="4" tint="-0.24994659260841701"/>
      </top>
      <bottom style="thin">
        <color theme="8" tint="-0.24994659260841701"/>
      </bottom>
      <diagonal/>
    </border>
    <border>
      <left style="thin">
        <color theme="8" tint="-0.24994659260841701"/>
      </left>
      <right style="thin">
        <color theme="8" tint="-0.24994659260841701"/>
      </right>
      <top style="dashed">
        <color rgb="FF54A7FA"/>
      </top>
      <bottom style="thin">
        <color theme="8" tint="-0.24994659260841701"/>
      </bottom>
      <diagonal/>
    </border>
    <border>
      <left style="medium">
        <color theme="8" tint="-0.24994659260841701"/>
      </left>
      <right style="thin">
        <color theme="8" tint="-0.24994659260841701"/>
      </right>
      <top/>
      <bottom/>
      <diagonal/>
    </border>
    <border>
      <left style="medium">
        <color theme="8" tint="-0.24994659260841701"/>
      </left>
      <right style="thin">
        <color theme="8" tint="-0.24994659260841701"/>
      </right>
      <top/>
      <bottom style="medium">
        <color theme="8" tint="-0.24994659260841701"/>
      </bottom>
      <diagonal/>
    </border>
    <border>
      <left style="thin">
        <color theme="8" tint="-0.24994659260841701"/>
      </left>
      <right style="thin">
        <color theme="8" tint="-0.24994659260841701"/>
      </right>
      <top style="dashed">
        <color theme="4" tint="-0.24994659260841701"/>
      </top>
      <bottom style="medium">
        <color theme="8" tint="-0.24994659260841701"/>
      </bottom>
      <diagonal/>
    </border>
    <border>
      <left style="medium">
        <color theme="8" tint="-0.24994659260841701"/>
      </left>
      <right style="thin">
        <color theme="8" tint="-0.24994659260841701"/>
      </right>
      <top/>
      <bottom style="hair">
        <color theme="8" tint="-0.24994659260841701"/>
      </bottom>
      <diagonal/>
    </border>
    <border>
      <left style="thin">
        <color theme="8" tint="-0.24994659260841701"/>
      </left>
      <right style="thin">
        <color theme="8" tint="-0.24994659260841701"/>
      </right>
      <top/>
      <bottom style="hair">
        <color theme="8" tint="-0.24994659260841701"/>
      </bottom>
      <diagonal/>
    </border>
    <border>
      <left style="medium">
        <color theme="8" tint="-0.24994659260841701"/>
      </left>
      <right style="thin">
        <color theme="8" tint="-0.24994659260841701"/>
      </right>
      <top style="hair">
        <color theme="8" tint="-0.24994659260841701"/>
      </top>
      <bottom/>
      <diagonal/>
    </border>
    <border>
      <left style="thin">
        <color theme="8" tint="-0.24994659260841701"/>
      </left>
      <right style="thin">
        <color theme="8" tint="-0.24994659260841701"/>
      </right>
      <top style="hair">
        <color theme="8" tint="-0.24994659260841701"/>
      </top>
      <bottom/>
      <diagonal/>
    </border>
    <border>
      <left style="medium">
        <color theme="8" tint="-0.24994659260841701"/>
      </left>
      <right style="thin">
        <color theme="8" tint="-0.24994659260841701"/>
      </right>
      <top style="hair">
        <color theme="8" tint="-0.24994659260841701"/>
      </top>
      <bottom style="thin">
        <color theme="8" tint="-0.24994659260841701"/>
      </bottom>
      <diagonal/>
    </border>
    <border>
      <left style="thin">
        <color theme="8" tint="-0.24994659260841701"/>
      </left>
      <right style="thin">
        <color theme="8" tint="-0.24994659260841701"/>
      </right>
      <top style="hair">
        <color theme="8" tint="-0.24994659260841701"/>
      </top>
      <bottom style="thin">
        <color theme="8" tint="-0.24994659260841701"/>
      </bottom>
      <diagonal/>
    </border>
    <border>
      <left/>
      <right style="medium">
        <color theme="8" tint="-0.24994659260841701"/>
      </right>
      <top style="hair">
        <color theme="8" tint="-0.24994659260841701"/>
      </top>
      <bottom style="thin">
        <color theme="8" tint="-0.24994659260841701"/>
      </bottom>
      <diagonal/>
    </border>
    <border>
      <left/>
      <right style="medium">
        <color theme="8" tint="-0.24994659260841701"/>
      </right>
      <top style="thin">
        <color theme="4" tint="-0.24994659260841701"/>
      </top>
      <bottom style="hair">
        <color theme="8" tint="-0.24994659260841701"/>
      </bottom>
      <diagonal/>
    </border>
    <border>
      <left/>
      <right style="medium">
        <color theme="8" tint="-0.24994659260841701"/>
      </right>
      <top style="hair">
        <color theme="8" tint="-0.24994659260841701"/>
      </top>
      <bottom style="hair">
        <color theme="8" tint="-0.24994659260841701"/>
      </bottom>
      <diagonal/>
    </border>
    <border>
      <left/>
      <right style="medium">
        <color theme="8" tint="-0.24994659260841701"/>
      </right>
      <top style="hair">
        <color theme="8" tint="-0.24994659260841701"/>
      </top>
      <bottom style="dashed">
        <color theme="8" tint="-0.24994659260841701"/>
      </bottom>
      <diagonal/>
    </border>
    <border>
      <left/>
      <right style="medium">
        <color theme="8" tint="-0.24994659260841701"/>
      </right>
      <top style="thin">
        <color theme="8" tint="-0.24994659260841701"/>
      </top>
      <bottom style="hair">
        <color theme="8" tint="-0.24994659260841701"/>
      </bottom>
      <diagonal/>
    </border>
    <border>
      <left/>
      <right style="medium">
        <color theme="8" tint="-0.24994659260841701"/>
      </right>
      <top style="hair">
        <color theme="8" tint="-0.24994659260841701"/>
      </top>
      <bottom/>
      <diagonal/>
    </border>
    <border>
      <left/>
      <right style="medium">
        <color theme="8" tint="-0.24994659260841701"/>
      </right>
      <top/>
      <bottom style="hair">
        <color theme="8" tint="-0.24994659260841701"/>
      </bottom>
      <diagonal/>
    </border>
    <border>
      <left style="medium">
        <color theme="8" tint="-0.24994659260841701"/>
      </left>
      <right style="thin">
        <color theme="8" tint="-0.24994659260841701"/>
      </right>
      <top style="medium">
        <color theme="8" tint="-0.24994659260841701"/>
      </top>
      <bottom/>
      <diagonal/>
    </border>
    <border>
      <left style="thin">
        <color theme="8" tint="-0.24994659260841701"/>
      </left>
      <right style="thin">
        <color theme="8" tint="-0.24994659260841701"/>
      </right>
      <top style="medium">
        <color theme="8" tint="-0.24994659260841701"/>
      </top>
      <bottom style="thin">
        <color theme="4" tint="-0.24994659260841701"/>
      </bottom>
      <diagonal/>
    </border>
    <border>
      <left style="thin">
        <color theme="8" tint="-0.24994659260841701"/>
      </left>
      <right style="medium">
        <color theme="8" tint="-0.24994659260841701"/>
      </right>
      <top style="medium">
        <color theme="8" tint="-0.24994659260841701"/>
      </top>
      <bottom style="medium">
        <color theme="8" tint="0.59996337778862885"/>
      </bottom>
      <diagonal/>
    </border>
    <border>
      <left style="thin">
        <color theme="8" tint="-0.24994659260841701"/>
      </left>
      <right style="medium">
        <color theme="8" tint="-0.24994659260841701"/>
      </right>
      <top/>
      <bottom style="medium">
        <color theme="8" tint="0.59996337778862885"/>
      </bottom>
      <diagonal/>
    </border>
    <border>
      <left style="thin">
        <color theme="8" tint="-0.24994659260841701"/>
      </left>
      <right style="medium">
        <color theme="8" tint="-0.24994659260841701"/>
      </right>
      <top/>
      <bottom/>
      <diagonal/>
    </border>
    <border>
      <left style="thin">
        <color theme="8" tint="-0.24994659260841701"/>
      </left>
      <right style="medium">
        <color theme="8" tint="-0.24994659260841701"/>
      </right>
      <top/>
      <bottom style="medium">
        <color theme="8" tint="-0.24994659260841701"/>
      </bottom>
      <diagonal/>
    </border>
    <border>
      <left style="thin">
        <color theme="8" tint="-0.24994659260841701"/>
      </left>
      <right style="medium">
        <color theme="8" tint="-0.24994659260841701"/>
      </right>
      <top style="thin">
        <color theme="8" tint="-0.24994659260841701"/>
      </top>
      <bottom style="medium">
        <color theme="8" tint="0.59996337778862885"/>
      </bottom>
      <diagonal/>
    </border>
    <border>
      <left style="thin">
        <color theme="8" tint="-0.24994659260841701"/>
      </left>
      <right style="thin">
        <color theme="8" tint="-0.24994659260841701"/>
      </right>
      <top style="thin">
        <color theme="8" tint="-0.24994659260841701"/>
      </top>
      <bottom style="dashed">
        <color theme="8" tint="-0.24994659260841701"/>
      </bottom>
      <diagonal/>
    </border>
    <border>
      <left style="thin">
        <color theme="8" tint="-0.24994659260841701"/>
      </left>
      <right style="thin">
        <color theme="8" tint="-0.24994659260841701"/>
      </right>
      <top style="dashed">
        <color theme="8" tint="-0.24994659260841701"/>
      </top>
      <bottom style="medium">
        <color theme="8" tint="-0.24994659260841701"/>
      </bottom>
      <diagonal/>
    </border>
    <border>
      <left style="thin">
        <color theme="8" tint="-0.24994659260841701"/>
      </left>
      <right style="thin">
        <color theme="8" tint="-0.24994659260841701"/>
      </right>
      <top style="dashed">
        <color theme="8" tint="-0.24994659260841701"/>
      </top>
      <bottom style="thin">
        <color theme="8" tint="-0.24994659260841701"/>
      </bottom>
      <diagonal/>
    </border>
    <border>
      <left/>
      <right/>
      <top style="medium">
        <color theme="8" tint="-0.24994659260841701"/>
      </top>
      <bottom style="dashed">
        <color rgb="FF0070C0"/>
      </bottom>
      <diagonal/>
    </border>
    <border>
      <left/>
      <right style="medium">
        <color theme="8" tint="-0.24994659260841701"/>
      </right>
      <top style="medium">
        <color theme="8" tint="-0.24994659260841701"/>
      </top>
      <bottom style="dashed">
        <color rgb="FF0070C0"/>
      </bottom>
      <diagonal/>
    </border>
    <border>
      <left/>
      <right/>
      <top style="dashed">
        <color rgb="FF0070C0"/>
      </top>
      <bottom style="medium">
        <color theme="8" tint="-0.24994659260841701"/>
      </bottom>
      <diagonal/>
    </border>
    <border>
      <left/>
      <right style="medium">
        <color theme="8" tint="-0.24994659260841701"/>
      </right>
      <top style="dashed">
        <color rgb="FF0070C0"/>
      </top>
      <bottom style="medium">
        <color theme="8" tint="-0.24994659260841701"/>
      </bottom>
      <diagonal/>
    </border>
    <border>
      <left style="medium">
        <color theme="8" tint="-0.24994659260841701"/>
      </left>
      <right/>
      <top style="medium">
        <color theme="8" tint="-0.24994659260841701"/>
      </top>
      <bottom style="dashed">
        <color rgb="FF0070C0"/>
      </bottom>
      <diagonal/>
    </border>
    <border>
      <left style="medium">
        <color theme="8" tint="-0.24994659260841701"/>
      </left>
      <right/>
      <top style="dashed">
        <color rgb="FF0070C0"/>
      </top>
      <bottom style="medium">
        <color theme="8" tint="-0.24994659260841701"/>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style="thin">
        <color theme="4" tint="-0.24994659260841701"/>
      </bottom>
      <diagonal/>
    </border>
    <border>
      <left/>
      <right style="thick">
        <color theme="8" tint="-0.24994659260841701"/>
      </right>
      <top/>
      <bottom style="thin">
        <color theme="4" tint="-0.24994659260841701"/>
      </bottom>
      <diagonal/>
    </border>
    <border>
      <left style="thick">
        <color theme="8" tint="-0.24994659260841701"/>
      </left>
      <right style="thin">
        <color theme="4" tint="-0.24994659260841701"/>
      </right>
      <top style="thin">
        <color theme="4" tint="-0.24994659260841701"/>
      </top>
      <bottom style="hair">
        <color theme="4" tint="-0.24994659260841701"/>
      </bottom>
      <diagonal/>
    </border>
    <border>
      <left style="thin">
        <color theme="4" tint="-0.24994659260841701"/>
      </left>
      <right style="thick">
        <color theme="8" tint="-0.24994659260841701"/>
      </right>
      <top/>
      <bottom/>
      <diagonal/>
    </border>
    <border>
      <left style="thick">
        <color theme="8" tint="-0.24994659260841701"/>
      </left>
      <right style="thin">
        <color theme="4" tint="-0.24994659260841701"/>
      </right>
      <top style="hair">
        <color theme="4" tint="-0.24994659260841701"/>
      </top>
      <bottom style="hair">
        <color theme="4" tint="-0.24994659260841701"/>
      </bottom>
      <diagonal/>
    </border>
    <border>
      <left style="thick">
        <color theme="8" tint="-0.24994659260841701"/>
      </left>
      <right style="thin">
        <color theme="4" tint="-0.24994659260841701"/>
      </right>
      <top style="hair">
        <color theme="4" tint="-0.24994659260841701"/>
      </top>
      <bottom style="thin">
        <color theme="4" tint="-0.24994659260841701"/>
      </bottom>
      <diagonal/>
    </border>
    <border>
      <left style="thin">
        <color theme="4" tint="-0.24994659260841701"/>
      </left>
      <right style="thick">
        <color theme="8" tint="-0.24994659260841701"/>
      </right>
      <top style="hair">
        <color theme="4" tint="-0.24994659260841701"/>
      </top>
      <bottom style="thin">
        <color theme="4" tint="-0.24994659260841701"/>
      </bottom>
      <diagonal/>
    </border>
    <border>
      <left style="thick">
        <color theme="8" tint="-0.24994659260841701"/>
      </left>
      <right/>
      <top style="thin">
        <color theme="4" tint="-0.24994659260841701"/>
      </top>
      <bottom style="hair">
        <color theme="4" tint="-0.24994659260841701"/>
      </bottom>
      <diagonal/>
    </border>
    <border>
      <left style="thin">
        <color theme="4" tint="-0.24994659260841701"/>
      </left>
      <right style="thick">
        <color theme="8" tint="-0.24994659260841701"/>
      </right>
      <top style="thin">
        <color theme="4" tint="-0.24994659260841701"/>
      </top>
      <bottom style="hair">
        <color theme="4" tint="-0.24994659260841701"/>
      </bottom>
      <diagonal/>
    </border>
    <border>
      <left style="thick">
        <color theme="8" tint="-0.24994659260841701"/>
      </left>
      <right/>
      <top/>
      <bottom style="hair">
        <color theme="4" tint="-0.24994659260841701"/>
      </bottom>
      <diagonal/>
    </border>
    <border>
      <left/>
      <right style="thick">
        <color theme="8" tint="-0.24994659260841701"/>
      </right>
      <top style="thin">
        <color theme="4" tint="-0.24994659260841701"/>
      </top>
      <bottom style="hair">
        <color theme="4" tint="-0.24994659260841701"/>
      </bottom>
      <diagonal/>
    </border>
    <border>
      <left style="thin">
        <color theme="4" tint="-0.24994659260841701"/>
      </left>
      <right style="thick">
        <color theme="8" tint="-0.24994659260841701"/>
      </right>
      <top/>
      <bottom style="thin">
        <color theme="4" tint="-0.24994659260841701"/>
      </bottom>
      <diagonal/>
    </border>
    <border>
      <left style="thin">
        <color theme="4" tint="-0.24994659260841701"/>
      </left>
      <right style="thick">
        <color theme="8" tint="-0.24994659260841701"/>
      </right>
      <top/>
      <bottom style="hair">
        <color theme="4" tint="-0.24994659260841701"/>
      </bottom>
      <diagonal/>
    </border>
    <border>
      <left style="thick">
        <color theme="8" tint="-0.24994659260841701"/>
      </left>
      <right style="thin">
        <color theme="4" tint="-0.24994659260841701"/>
      </right>
      <top/>
      <bottom style="hair">
        <color theme="4" tint="-0.24994659260841701"/>
      </bottom>
      <diagonal/>
    </border>
    <border>
      <left style="thin">
        <color theme="4" tint="-0.24994659260841701"/>
      </left>
      <right style="thick">
        <color theme="8" tint="-0.24994659260841701"/>
      </right>
      <top style="hair">
        <color theme="4" tint="-0.24994659260841701"/>
      </top>
      <bottom style="hair">
        <color theme="4" tint="-0.24994659260841701"/>
      </bottom>
      <diagonal/>
    </border>
    <border>
      <left style="thick">
        <color theme="8" tint="-0.24994659260841701"/>
      </left>
      <right style="thin">
        <color theme="4" tint="-0.24994659260841701"/>
      </right>
      <top/>
      <bottom style="thin">
        <color theme="4" tint="-0.24994659260841701"/>
      </bottom>
      <diagonal/>
    </border>
    <border>
      <left style="thick">
        <color theme="8" tint="-0.24994659260841701"/>
      </left>
      <right/>
      <top style="thin">
        <color rgb="FF54A7FA"/>
      </top>
      <bottom style="hair">
        <color rgb="FF54A7FA"/>
      </bottom>
      <diagonal/>
    </border>
    <border>
      <left style="thick">
        <color theme="8" tint="-0.24994659260841701"/>
      </left>
      <right/>
      <top/>
      <bottom style="hair">
        <color rgb="FF54A7FA"/>
      </bottom>
      <diagonal/>
    </border>
    <border>
      <left style="thick">
        <color theme="8" tint="-0.24994659260841701"/>
      </left>
      <right/>
      <top/>
      <bottom style="thin">
        <color rgb="FF54A7FA"/>
      </bottom>
      <diagonal/>
    </border>
    <border>
      <left style="thick">
        <color theme="8" tint="-0.24994659260841701"/>
      </left>
      <right style="thin">
        <color rgb="FF54A7FA"/>
      </right>
      <top style="thin">
        <color rgb="FF54A7FA"/>
      </top>
      <bottom style="hair">
        <color rgb="FF54A7FA"/>
      </bottom>
      <diagonal/>
    </border>
    <border>
      <left style="thick">
        <color theme="8" tint="-0.24994659260841701"/>
      </left>
      <right style="thin">
        <color rgb="FF54A7FA"/>
      </right>
      <top/>
      <bottom style="thin">
        <color rgb="FF54A7FA"/>
      </bottom>
      <diagonal/>
    </border>
    <border>
      <left style="thick">
        <color theme="8" tint="-0.24994659260841701"/>
      </left>
      <right style="thin">
        <color theme="4" tint="-0.24994659260841701"/>
      </right>
      <top style="hair">
        <color theme="4" tint="-0.24994659260841701"/>
      </top>
      <bottom style="thick">
        <color theme="8" tint="-0.24994659260841701"/>
      </bottom>
      <diagonal/>
    </border>
    <border>
      <left style="thin">
        <color theme="4" tint="-0.24994659260841701"/>
      </left>
      <right style="thin">
        <color theme="4" tint="-0.24994659260841701"/>
      </right>
      <top style="hair">
        <color theme="4" tint="-0.24994659260841701"/>
      </top>
      <bottom style="thick">
        <color theme="8" tint="-0.24994659260841701"/>
      </bottom>
      <diagonal/>
    </border>
    <border>
      <left style="thin">
        <color theme="4" tint="-0.24994659260841701"/>
      </left>
      <right style="thick">
        <color theme="8" tint="-0.24994659260841701"/>
      </right>
      <top style="hair">
        <color theme="4" tint="-0.24994659260841701"/>
      </top>
      <bottom style="thick">
        <color theme="8" tint="-0.24994659260841701"/>
      </bottom>
      <diagonal/>
    </border>
    <border>
      <left/>
      <right style="thick">
        <color theme="8" tint="-0.24994659260841701"/>
      </right>
      <top/>
      <bottom/>
      <diagonal/>
    </border>
    <border>
      <left style="thick">
        <color theme="8" tint="-0.24994659260841701"/>
      </left>
      <right style="thick">
        <color theme="8" tint="-0.24994659260841701"/>
      </right>
      <top style="thick">
        <color theme="8" tint="-0.24994659260841701"/>
      </top>
      <bottom style="thick">
        <color theme="8" tint="-0.24994659260841701"/>
      </bottom>
      <diagonal/>
    </border>
    <border>
      <left/>
      <right style="thick">
        <color theme="8" tint="-0.24994659260841701"/>
      </right>
      <top style="thick">
        <color theme="8" tint="-0.24994659260841701"/>
      </top>
      <bottom style="thick">
        <color theme="8" tint="-0.24994659260841701"/>
      </bottom>
      <diagonal/>
    </border>
    <border>
      <left/>
      <right style="thick">
        <color theme="8" tint="-0.24994659260841701"/>
      </right>
      <top style="hair">
        <color theme="4" tint="-0.24994659260841701"/>
      </top>
      <bottom style="hair">
        <color theme="4" tint="-0.24994659260841701"/>
      </bottom>
      <diagonal/>
    </border>
    <border>
      <left/>
      <right style="thick">
        <color theme="8" tint="-0.24994659260841701"/>
      </right>
      <top style="hair">
        <color theme="4" tint="-0.24994659260841701"/>
      </top>
      <bottom style="thin">
        <color theme="4" tint="-0.24994659260841701"/>
      </bottom>
      <diagonal/>
    </border>
    <border>
      <left style="thin">
        <color theme="4" tint="-0.24994659260841701"/>
      </left>
      <right/>
      <top style="thin">
        <color rgb="FF54A7FA"/>
      </top>
      <bottom/>
      <diagonal/>
    </border>
    <border>
      <left/>
      <right style="thick">
        <color theme="8" tint="-0.24994659260841701"/>
      </right>
      <top style="thin">
        <color theme="4" tint="-0.24994659260841701"/>
      </top>
      <bottom/>
      <diagonal/>
    </border>
    <border>
      <left style="thick">
        <color theme="8" tint="-0.24994659260841701"/>
      </left>
      <right/>
      <top style="thick">
        <color theme="8" tint="-0.24994659260841701"/>
      </top>
      <bottom style="thin">
        <color theme="4" tint="-0.24994659260841701"/>
      </bottom>
      <diagonal/>
    </border>
    <border>
      <left/>
      <right/>
      <top style="thick">
        <color theme="8" tint="-0.24994659260841701"/>
      </top>
      <bottom style="thin">
        <color theme="4" tint="-0.24994659260841701"/>
      </bottom>
      <diagonal/>
    </border>
    <border>
      <left/>
      <right style="thick">
        <color theme="8" tint="-0.24994659260841701"/>
      </right>
      <top style="thick">
        <color theme="8" tint="-0.24994659260841701"/>
      </top>
      <bottom style="thin">
        <color theme="4" tint="-0.24994659260841701"/>
      </bottom>
      <diagonal/>
    </border>
    <border>
      <left style="thick">
        <color theme="8" tint="-0.24994659260841701"/>
      </left>
      <right style="thin">
        <color theme="4" tint="-0.24994659260841701"/>
      </right>
      <top style="thin">
        <color theme="4" tint="-0.24994659260841701"/>
      </top>
      <bottom style="thin">
        <color theme="4" tint="-0.24994659260841701"/>
      </bottom>
      <diagonal/>
    </border>
    <border>
      <left style="thick">
        <color theme="8" tint="-0.24994659260841701"/>
      </left>
      <right style="thin">
        <color theme="4" tint="-0.24994659260841701"/>
      </right>
      <top style="thin">
        <color theme="4" tint="-0.24994659260841701"/>
      </top>
      <bottom/>
      <diagonal/>
    </border>
    <border>
      <left style="thick">
        <color theme="8" tint="-0.24994659260841701"/>
      </left>
      <right style="thin">
        <color theme="4" tint="-0.24994659260841701"/>
      </right>
      <top/>
      <bottom/>
      <diagonal/>
    </border>
    <border>
      <left style="thick">
        <color theme="8" tint="-0.24994659260841701"/>
      </left>
      <right style="thin">
        <color theme="4" tint="-0.24994659260841701"/>
      </right>
      <top style="thin">
        <color theme="4" tint="-0.24994659260841701"/>
      </top>
      <bottom style="thick">
        <color theme="8" tint="-0.24994659260841701"/>
      </bottom>
      <diagonal/>
    </border>
    <border>
      <left style="thin">
        <color theme="4" tint="-0.24994659260841701"/>
      </left>
      <right style="thin">
        <color theme="4" tint="-0.24994659260841701"/>
      </right>
      <top style="thin">
        <color theme="4" tint="-0.24994659260841701"/>
      </top>
      <bottom style="thick">
        <color theme="8" tint="-0.24994659260841701"/>
      </bottom>
      <diagonal/>
    </border>
    <border>
      <left style="thin">
        <color theme="4" tint="-0.24994659260841701"/>
      </left>
      <right/>
      <top style="thin">
        <color theme="4" tint="-0.24994659260841701"/>
      </top>
      <bottom style="thick">
        <color theme="8" tint="-0.24994659260841701"/>
      </bottom>
      <diagonal/>
    </border>
    <border>
      <left style="thin">
        <color theme="4" tint="-0.24994659260841701"/>
      </left>
      <right/>
      <top/>
      <bottom style="thick">
        <color theme="8" tint="-0.24994659260841701"/>
      </bottom>
      <diagonal/>
    </border>
    <border>
      <left/>
      <right style="thick">
        <color theme="8" tint="-0.24994659260841701"/>
      </right>
      <top style="thin">
        <color theme="4" tint="-0.24994659260841701"/>
      </top>
      <bottom style="thin">
        <color theme="4" tint="-0.24994659260841701"/>
      </bottom>
      <diagonal/>
    </border>
    <border>
      <left/>
      <right style="thick">
        <color theme="8" tint="-0.24994659260841701"/>
      </right>
      <top style="thin">
        <color theme="4" tint="-0.24994659260841701"/>
      </top>
      <bottom style="thick">
        <color theme="8" tint="-0.24994659260841701"/>
      </bottom>
      <diagonal/>
    </border>
    <border>
      <left/>
      <right style="thick">
        <color theme="8" tint="-0.24994659260841701"/>
      </right>
      <top/>
      <bottom style="thin">
        <color rgb="FF2F75B5"/>
      </bottom>
      <diagonal/>
    </border>
    <border>
      <left/>
      <right style="thick">
        <color theme="8" tint="-0.24994659260841701"/>
      </right>
      <top/>
      <bottom style="thick">
        <color theme="8" tint="-0.24994659260841701"/>
      </bottom>
      <diagonal/>
    </border>
    <border>
      <left style="thick">
        <color theme="8" tint="-0.24994659260841701"/>
      </left>
      <right style="thick">
        <color theme="8" tint="-0.24994659260841701"/>
      </right>
      <top style="thick">
        <color theme="8" tint="-0.24994659260841701"/>
      </top>
      <bottom style="thin">
        <color theme="4" tint="-0.24994659260841701"/>
      </bottom>
      <diagonal/>
    </border>
    <border>
      <left style="thick">
        <color theme="8" tint="-0.24994659260841701"/>
      </left>
      <right style="thick">
        <color theme="8" tint="-0.24994659260841701"/>
      </right>
      <top style="thin">
        <color theme="4" tint="-0.24994659260841701"/>
      </top>
      <bottom/>
      <diagonal/>
    </border>
    <border>
      <left style="thick">
        <color theme="8" tint="-0.24994659260841701"/>
      </left>
      <right style="thick">
        <color theme="8" tint="-0.24994659260841701"/>
      </right>
      <top/>
      <bottom/>
      <diagonal/>
    </border>
    <border>
      <left style="thick">
        <color theme="8" tint="-0.24994659260841701"/>
      </left>
      <right style="thick">
        <color theme="8" tint="-0.24994659260841701"/>
      </right>
      <top/>
      <bottom style="thin">
        <color theme="4" tint="-0.24994659260841701"/>
      </bottom>
      <diagonal/>
    </border>
    <border>
      <left style="thick">
        <color theme="8" tint="-0.24994659260841701"/>
      </left>
      <right style="thick">
        <color theme="8" tint="-0.24994659260841701"/>
      </right>
      <top/>
      <bottom style="thin">
        <color rgb="FF2F75B5"/>
      </bottom>
      <diagonal/>
    </border>
    <border>
      <left style="thick">
        <color theme="8" tint="-0.24994659260841701"/>
      </left>
      <right style="thick">
        <color theme="8" tint="-0.24994659260841701"/>
      </right>
      <top/>
      <bottom style="thick">
        <color theme="8" tint="-0.24994659260841701"/>
      </bottom>
      <diagonal/>
    </border>
    <border>
      <left style="thick">
        <color theme="8" tint="-0.24994659260841701"/>
      </left>
      <right/>
      <top style="thick">
        <color theme="8" tint="-0.24994659260841701"/>
      </top>
      <bottom style="thick">
        <color theme="8" tint="-0.24994659260841701"/>
      </bottom>
      <diagonal/>
    </border>
    <border>
      <left/>
      <right/>
      <top style="thick">
        <color theme="8" tint="-0.24994659260841701"/>
      </top>
      <bottom style="thick">
        <color theme="8" tint="-0.24994659260841701"/>
      </bottom>
      <diagonal/>
    </border>
    <border>
      <left style="thin">
        <color theme="4" tint="-0.24994659260841701"/>
      </left>
      <right style="thick">
        <color theme="8" tint="-0.24994659260841701"/>
      </right>
      <top style="hair">
        <color theme="4" tint="-0.24994659260841701"/>
      </top>
      <bottom/>
      <diagonal/>
    </border>
    <border>
      <left style="thick">
        <color theme="8" tint="-0.24994659260841701"/>
      </left>
      <right style="thin">
        <color theme="4" tint="-0.24994659260841701"/>
      </right>
      <top style="hair">
        <color theme="4" tint="-0.24994659260841701"/>
      </top>
      <bottom/>
      <diagonal/>
    </border>
    <border>
      <left style="thick">
        <color theme="8" tint="-0.24994659260841701"/>
      </left>
      <right/>
      <top style="hair">
        <color theme="4" tint="-0.24994659260841701"/>
      </top>
      <bottom style="thin">
        <color theme="4" tint="-0.24994659260841701"/>
      </bottom>
      <diagonal/>
    </border>
    <border>
      <left style="thin">
        <color theme="4" tint="-0.24994659260841701"/>
      </left>
      <right style="thick">
        <color theme="8" tint="-0.24994659260841701"/>
      </right>
      <top style="thin">
        <color rgb="FF2F75B5"/>
      </top>
      <bottom style="hair">
        <color theme="4" tint="-0.24994659260841701"/>
      </bottom>
      <diagonal/>
    </border>
    <border>
      <left style="thick">
        <color theme="8" tint="-0.24994659260841701"/>
      </left>
      <right style="thick">
        <color theme="8" tint="-0.24994659260841701"/>
      </right>
      <top style="thick">
        <color theme="8" tint="-0.24994659260841701"/>
      </top>
      <bottom/>
      <diagonal/>
    </border>
    <border>
      <left/>
      <right style="thin">
        <color theme="4" tint="-0.24994659260841701"/>
      </right>
      <top style="thin">
        <color theme="8" tint="-0.24994659260841701"/>
      </top>
      <bottom/>
      <diagonal/>
    </border>
    <border>
      <left style="thin">
        <color theme="4" tint="-0.24994659260841701"/>
      </left>
      <right/>
      <top style="hair">
        <color theme="4" tint="-0.24994659260841701"/>
      </top>
      <bottom style="hair">
        <color theme="4" tint="-0.24994659260841701"/>
      </bottom>
      <diagonal/>
    </border>
    <border>
      <left style="thin">
        <color theme="4" tint="-0.24994659260841701"/>
      </left>
      <right/>
      <top style="hair">
        <color theme="4" tint="-0.24994659260841701"/>
      </top>
      <bottom style="thin">
        <color theme="4" tint="-0.24994659260841701"/>
      </bottom>
      <diagonal/>
    </border>
    <border>
      <left/>
      <right/>
      <top style="thin">
        <color theme="4" tint="-0.24994659260841701"/>
      </top>
      <bottom style="hair">
        <color theme="4" tint="-0.24994659260841701"/>
      </bottom>
      <diagonal/>
    </border>
    <border>
      <left/>
      <right/>
      <top style="thin">
        <color rgb="FF54A7FA"/>
      </top>
      <bottom style="hair">
        <color rgb="FF54A7FA"/>
      </bottom>
      <diagonal/>
    </border>
    <border>
      <left/>
      <right/>
      <top/>
      <bottom style="hair">
        <color rgb="FF54A7FA"/>
      </bottom>
      <diagonal/>
    </border>
    <border>
      <left/>
      <right/>
      <top/>
      <bottom style="thin">
        <color rgb="FF54A7FA"/>
      </bottom>
      <diagonal/>
    </border>
    <border>
      <left/>
      <right/>
      <top style="hair">
        <color theme="4" tint="-0.24994659260841701"/>
      </top>
      <bottom style="hair">
        <color theme="4" tint="-0.24994659260841701"/>
      </bottom>
      <diagonal/>
    </border>
    <border>
      <left style="hair">
        <color theme="4" tint="-0.24994659260841701"/>
      </left>
      <right/>
      <top style="hair">
        <color theme="4" tint="-0.24994659260841701"/>
      </top>
      <bottom style="hair">
        <color theme="4" tint="-0.24994659260841701"/>
      </bottom>
      <diagonal/>
    </border>
    <border>
      <left style="hair">
        <color theme="4" tint="-0.24994659260841701"/>
      </left>
      <right/>
      <top style="hair">
        <color theme="4" tint="-0.24994659260841701"/>
      </top>
      <bottom style="thin">
        <color theme="4" tint="-0.24994659260841701"/>
      </bottom>
      <diagonal/>
    </border>
    <border>
      <left style="medium">
        <color rgb="FF000000"/>
      </left>
      <right/>
      <top/>
      <bottom/>
      <diagonal/>
    </border>
    <border>
      <left style="medium">
        <color rgb="FF000000"/>
      </left>
      <right/>
      <top style="medium">
        <color theme="8" tint="-0.24994659260841701"/>
      </top>
      <bottom/>
      <diagonal/>
    </border>
    <border>
      <left style="medium">
        <color rgb="FF002060"/>
      </left>
      <right style="medium">
        <color theme="8" tint="-0.24994659260841701"/>
      </right>
      <top style="medium">
        <color theme="8" tint="-0.24994659260841701"/>
      </top>
      <bottom/>
      <diagonal/>
    </border>
    <border>
      <left style="medium">
        <color rgb="FF002060"/>
      </left>
      <right style="medium">
        <color theme="8" tint="-0.24994659260841701"/>
      </right>
      <top/>
      <bottom/>
      <diagonal/>
    </border>
    <border>
      <left/>
      <right style="medium">
        <color theme="8" tint="-0.24994659260841701"/>
      </right>
      <top/>
      <bottom style="thin">
        <color theme="4" tint="-0.24994659260841701"/>
      </bottom>
      <diagonal/>
    </border>
    <border>
      <left style="medium">
        <color theme="8" tint="-0.24994659260841701"/>
      </left>
      <right style="thin">
        <color theme="4" tint="-0.24994659260841701"/>
      </right>
      <top style="thin">
        <color theme="4" tint="-0.24994659260841701"/>
      </top>
      <bottom style="hair">
        <color theme="4" tint="-0.24994659260841701"/>
      </bottom>
      <diagonal/>
    </border>
    <border>
      <left style="thin">
        <color theme="4" tint="-0.24994659260841701"/>
      </left>
      <right style="medium">
        <color theme="8" tint="-0.24994659260841701"/>
      </right>
      <top style="thin">
        <color theme="4" tint="-0.24994659260841701"/>
      </top>
      <bottom style="hair">
        <color theme="4" tint="-0.24994659260841701"/>
      </bottom>
      <diagonal/>
    </border>
    <border>
      <left style="medium">
        <color theme="8" tint="-0.24994659260841701"/>
      </left>
      <right style="hair">
        <color theme="4" tint="-0.24994659260841701"/>
      </right>
      <top style="thin">
        <color theme="4" tint="-0.24994659260841701"/>
      </top>
      <bottom style="hair">
        <color theme="4" tint="-0.24994659260841701"/>
      </bottom>
      <diagonal/>
    </border>
    <border>
      <left style="hair">
        <color theme="4" tint="-0.24994659260841701"/>
      </left>
      <right style="medium">
        <color theme="8" tint="-0.24994659260841701"/>
      </right>
      <top style="thin">
        <color theme="4" tint="-0.24994659260841701"/>
      </top>
      <bottom style="hair">
        <color theme="4" tint="-0.24994659260841701"/>
      </bottom>
      <diagonal/>
    </border>
    <border>
      <left style="medium">
        <color theme="8" tint="-0.24994659260841701"/>
      </left>
      <right style="dotted">
        <color theme="4" tint="-0.24994659260841701"/>
      </right>
      <top style="thin">
        <color theme="4" tint="-0.24994659260841701"/>
      </top>
      <bottom style="dotted">
        <color theme="4" tint="-0.24994659260841701"/>
      </bottom>
      <diagonal/>
    </border>
    <border>
      <left style="dotted">
        <color theme="4" tint="-0.24994659260841701"/>
      </left>
      <right style="medium">
        <color theme="8" tint="-0.24994659260841701"/>
      </right>
      <top style="thin">
        <color theme="4" tint="-0.24994659260841701"/>
      </top>
      <bottom style="dotted">
        <color theme="4" tint="-0.24994659260841701"/>
      </bottom>
      <diagonal/>
    </border>
    <border>
      <left style="medium">
        <color theme="8" tint="-0.24994659260841701"/>
      </left>
      <right style="medium">
        <color theme="8" tint="-0.24994659260841701"/>
      </right>
      <top style="medium">
        <color theme="8" tint="-0.24994659260841701"/>
      </top>
      <bottom/>
      <diagonal/>
    </border>
    <border>
      <left style="medium">
        <color theme="8" tint="-0.24994659260841701"/>
      </left>
      <right style="thin">
        <color theme="4" tint="-0.24994659260841701"/>
      </right>
      <top style="hair">
        <color theme="4" tint="-0.24994659260841701"/>
      </top>
      <bottom style="hair">
        <color theme="4" tint="-0.24994659260841701"/>
      </bottom>
      <diagonal/>
    </border>
    <border>
      <left style="thin">
        <color theme="4" tint="-0.24994659260841701"/>
      </left>
      <right style="medium">
        <color theme="8" tint="-0.24994659260841701"/>
      </right>
      <top style="hair">
        <color theme="4" tint="-0.24994659260841701"/>
      </top>
      <bottom style="hair">
        <color theme="4" tint="-0.24994659260841701"/>
      </bottom>
      <diagonal/>
    </border>
    <border>
      <left style="medium">
        <color theme="8" tint="-0.24994659260841701"/>
      </left>
      <right style="hair">
        <color theme="4" tint="-0.24994659260841701"/>
      </right>
      <top style="hair">
        <color theme="4" tint="-0.24994659260841701"/>
      </top>
      <bottom style="hair">
        <color theme="4" tint="-0.24994659260841701"/>
      </bottom>
      <diagonal/>
    </border>
    <border>
      <left style="hair">
        <color theme="4" tint="-0.24994659260841701"/>
      </left>
      <right style="medium">
        <color theme="8" tint="-0.24994659260841701"/>
      </right>
      <top style="hair">
        <color theme="4" tint="-0.24994659260841701"/>
      </top>
      <bottom style="hair">
        <color theme="4" tint="-0.24994659260841701"/>
      </bottom>
      <diagonal/>
    </border>
    <border>
      <left style="medium">
        <color theme="8" tint="-0.24994659260841701"/>
      </left>
      <right style="dotted">
        <color theme="4" tint="-0.24994659260841701"/>
      </right>
      <top style="dotted">
        <color theme="4" tint="-0.24994659260841701"/>
      </top>
      <bottom style="dotted">
        <color theme="4" tint="-0.24994659260841701"/>
      </bottom>
      <diagonal/>
    </border>
    <border>
      <left style="dotted">
        <color theme="4" tint="-0.24994659260841701"/>
      </left>
      <right style="medium">
        <color theme="8" tint="-0.24994659260841701"/>
      </right>
      <top style="dotted">
        <color theme="4" tint="-0.24994659260841701"/>
      </top>
      <bottom style="dotted">
        <color theme="4" tint="-0.24994659260841701"/>
      </bottom>
      <diagonal/>
    </border>
    <border>
      <left style="medium">
        <color theme="8" tint="-0.24994659260841701"/>
      </left>
      <right style="medium">
        <color theme="8" tint="-0.24994659260841701"/>
      </right>
      <top/>
      <bottom/>
      <diagonal/>
    </border>
    <border>
      <left style="medium">
        <color theme="8" tint="-0.24994659260841701"/>
      </left>
      <right style="thin">
        <color theme="4" tint="-0.24994659260841701"/>
      </right>
      <top style="hair">
        <color theme="4" tint="-0.24994659260841701"/>
      </top>
      <bottom style="thin">
        <color theme="4" tint="-0.24994659260841701"/>
      </bottom>
      <diagonal/>
    </border>
    <border>
      <left style="thin">
        <color theme="4" tint="-0.24994659260841701"/>
      </left>
      <right style="medium">
        <color theme="8" tint="-0.24994659260841701"/>
      </right>
      <top style="hair">
        <color theme="4" tint="-0.24994659260841701"/>
      </top>
      <bottom style="thin">
        <color theme="4" tint="-0.24994659260841701"/>
      </bottom>
      <diagonal/>
    </border>
    <border>
      <left style="medium">
        <color theme="8" tint="-0.24994659260841701"/>
      </left>
      <right style="hair">
        <color theme="4" tint="-0.24994659260841701"/>
      </right>
      <top style="hair">
        <color theme="4" tint="-0.24994659260841701"/>
      </top>
      <bottom/>
      <diagonal/>
    </border>
    <border>
      <left style="hair">
        <color theme="4" tint="-0.24994659260841701"/>
      </left>
      <right style="medium">
        <color theme="8" tint="-0.24994659260841701"/>
      </right>
      <top style="hair">
        <color theme="4" tint="-0.24994659260841701"/>
      </top>
      <bottom/>
      <diagonal/>
    </border>
    <border>
      <left style="medium">
        <color theme="8" tint="-0.24994659260841701"/>
      </left>
      <right style="dotted">
        <color theme="4" tint="-0.24994659260841701"/>
      </right>
      <top style="dotted">
        <color theme="4" tint="-0.24994659260841701"/>
      </top>
      <bottom/>
      <diagonal/>
    </border>
    <border>
      <left style="dotted">
        <color theme="4" tint="-0.24994659260841701"/>
      </left>
      <right style="medium">
        <color theme="8" tint="-0.24994659260841701"/>
      </right>
      <top style="dotted">
        <color theme="4" tint="-0.24994659260841701"/>
      </top>
      <bottom/>
      <diagonal/>
    </border>
    <border>
      <left style="medium">
        <color theme="8" tint="-0.24994659260841701"/>
      </left>
      <right style="hair">
        <color theme="4" tint="-0.24994659260841701"/>
      </right>
      <top style="hair">
        <color theme="4" tint="-0.24994659260841701"/>
      </top>
      <bottom style="thin">
        <color theme="4" tint="-0.24994659260841701"/>
      </bottom>
      <diagonal/>
    </border>
    <border>
      <left style="medium">
        <color theme="8" tint="-0.24994659260841701"/>
      </left>
      <right style="medium">
        <color theme="8" tint="-0.24994659260841701"/>
      </right>
      <top/>
      <bottom style="thin">
        <color theme="4" tint="-0.24994659260841701"/>
      </bottom>
      <diagonal/>
    </border>
    <border>
      <left/>
      <right style="medium">
        <color theme="8" tint="-0.24994659260841701"/>
      </right>
      <top style="thin">
        <color theme="4" tint="-0.24994659260841701"/>
      </top>
      <bottom/>
      <diagonal/>
    </border>
    <border>
      <left style="medium">
        <color theme="8" tint="-0.24994659260841701"/>
      </left>
      <right style="dotted">
        <color theme="4" tint="-0.24994659260841701"/>
      </right>
      <top style="thin">
        <color theme="4" tint="-0.24994659260841701"/>
      </top>
      <bottom/>
      <diagonal/>
    </border>
    <border>
      <left style="dotted">
        <color theme="4" tint="-0.24994659260841701"/>
      </left>
      <right style="medium">
        <color theme="8" tint="-0.24994659260841701"/>
      </right>
      <top style="thin">
        <color theme="4" tint="-0.24994659260841701"/>
      </top>
      <bottom/>
      <diagonal/>
    </border>
    <border>
      <left style="medium">
        <color theme="8" tint="-0.24994659260841701"/>
      </left>
      <right style="dotted">
        <color theme="4" tint="-0.24994659260841701"/>
      </right>
      <top/>
      <bottom/>
      <diagonal/>
    </border>
    <border>
      <left style="dotted">
        <color theme="4" tint="-0.24994659260841701"/>
      </left>
      <right style="medium">
        <color theme="8" tint="-0.24994659260841701"/>
      </right>
      <top/>
      <bottom/>
      <diagonal/>
    </border>
    <border>
      <left style="hair">
        <color theme="4" tint="-0.24994659260841701"/>
      </left>
      <right style="medium">
        <color theme="8" tint="-0.24994659260841701"/>
      </right>
      <top style="hair">
        <color theme="4" tint="-0.24994659260841701"/>
      </top>
      <bottom style="thin">
        <color theme="4" tint="-0.24994659260841701"/>
      </bottom>
      <diagonal/>
    </border>
    <border>
      <left style="medium">
        <color theme="8" tint="-0.24994659260841701"/>
      </left>
      <right style="dotted">
        <color theme="4" tint="-0.24994659260841701"/>
      </right>
      <top/>
      <bottom style="thin">
        <color theme="4" tint="-0.24994659260841701"/>
      </bottom>
      <diagonal/>
    </border>
    <border>
      <left style="dotted">
        <color theme="4" tint="-0.24994659260841701"/>
      </left>
      <right style="medium">
        <color theme="8" tint="-0.24994659260841701"/>
      </right>
      <top/>
      <bottom style="thin">
        <color theme="4" tint="-0.24994659260841701"/>
      </bottom>
      <diagonal/>
    </border>
    <border>
      <left/>
      <right style="medium">
        <color theme="8" tint="-0.24994659260841701"/>
      </right>
      <top/>
      <bottom style="thin">
        <color theme="4" tint="-0.499984740745262"/>
      </bottom>
      <diagonal/>
    </border>
    <border>
      <left/>
      <right/>
      <top style="hair">
        <color theme="4" tint="-0.24994659260841701"/>
      </top>
      <bottom/>
      <diagonal/>
    </border>
    <border>
      <left/>
      <right style="medium">
        <color theme="8" tint="-0.24994659260841701"/>
      </right>
      <top style="thin">
        <color theme="4" tint="-0.499984740745262"/>
      </top>
      <bottom/>
      <diagonal/>
    </border>
    <border>
      <left style="medium">
        <color theme="8" tint="-0.24994659260841701"/>
      </left>
      <right style="hair">
        <color theme="4" tint="-0.24994659260841701"/>
      </right>
      <top style="thin">
        <color rgb="FF00B0F0"/>
      </top>
      <bottom style="hair">
        <color theme="4" tint="-0.24994659260841701"/>
      </bottom>
      <diagonal/>
    </border>
    <border>
      <left/>
      <right/>
      <top style="thin">
        <color rgb="FF00B0F0"/>
      </top>
      <bottom style="hair">
        <color theme="4" tint="-0.24994659260841701"/>
      </bottom>
      <diagonal/>
    </border>
    <border>
      <left style="medium">
        <color theme="8" tint="-0.24994659260841701"/>
      </left>
      <right style="medium">
        <color theme="8" tint="-0.24994659260841701"/>
      </right>
      <top style="thin">
        <color rgb="FF00B0F0"/>
      </top>
      <bottom/>
      <diagonal/>
    </border>
    <border>
      <left/>
      <right style="medium">
        <color theme="8" tint="-0.24994659260841701"/>
      </right>
      <top style="thin">
        <color rgb="FF00B0F0"/>
      </top>
      <bottom/>
      <diagonal/>
    </border>
    <border>
      <left style="medium">
        <color theme="8" tint="-0.24994659260841701"/>
      </left>
      <right style="hair">
        <color theme="4" tint="-0.24994659260841701"/>
      </right>
      <top style="hair">
        <color theme="4" tint="-0.24994659260841701"/>
      </top>
      <bottom style="thin">
        <color rgb="FF00B0F0"/>
      </bottom>
      <diagonal/>
    </border>
    <border>
      <left/>
      <right/>
      <top style="hair">
        <color theme="4" tint="-0.24994659260841701"/>
      </top>
      <bottom style="thin">
        <color rgb="FF00B0F0"/>
      </bottom>
      <diagonal/>
    </border>
    <border>
      <left style="medium">
        <color theme="8" tint="-0.24994659260841701"/>
      </left>
      <right style="medium">
        <color theme="8" tint="-0.24994659260841701"/>
      </right>
      <top/>
      <bottom style="thin">
        <color rgb="FF00B0F0"/>
      </bottom>
      <diagonal/>
    </border>
    <border>
      <left/>
      <right style="medium">
        <color theme="8" tint="-0.24994659260841701"/>
      </right>
      <top/>
      <bottom style="thin">
        <color rgb="FF00B0F0"/>
      </bottom>
      <diagonal/>
    </border>
    <border>
      <left/>
      <right style="medium">
        <color theme="8" tint="-0.24994659260841701"/>
      </right>
      <top style="thin">
        <color theme="4" tint="-0.24994659260841701"/>
      </top>
      <bottom style="hair">
        <color theme="4" tint="-0.24994659260841701"/>
      </bottom>
      <diagonal/>
    </border>
    <border>
      <left style="medium">
        <color theme="8" tint="-0.24994659260841701"/>
      </left>
      <right style="hair">
        <color theme="4" tint="-0.24994659260841701"/>
      </right>
      <top/>
      <bottom style="hair">
        <color theme="4" tint="-0.24994659260841701"/>
      </bottom>
      <diagonal/>
    </border>
    <border>
      <left/>
      <right/>
      <top/>
      <bottom style="hair">
        <color theme="4" tint="-0.24994659260841701"/>
      </bottom>
      <diagonal/>
    </border>
    <border>
      <left/>
      <right style="medium">
        <color theme="8" tint="-0.24994659260841701"/>
      </right>
      <top/>
      <bottom style="dotted">
        <color theme="4" tint="-0.24994659260841701"/>
      </bottom>
      <diagonal/>
    </border>
    <border>
      <left/>
      <right style="medium">
        <color theme="8" tint="-0.24994659260841701"/>
      </right>
      <top style="dotted">
        <color theme="4" tint="-0.24994659260841701"/>
      </top>
      <bottom style="dotted">
        <color theme="4" tint="-0.24994659260841701"/>
      </bottom>
      <diagonal/>
    </border>
    <border>
      <left/>
      <right style="medium">
        <color theme="8" tint="-0.24994659260841701"/>
      </right>
      <top style="dotted">
        <color theme="4" tint="-0.24994659260841701"/>
      </top>
      <bottom/>
      <diagonal/>
    </border>
    <border>
      <left style="medium">
        <color theme="8" tint="-0.24994659260841701"/>
      </left>
      <right style="thin">
        <color rgb="FF54A7FA"/>
      </right>
      <top style="thin">
        <color rgb="FF54A7FA"/>
      </top>
      <bottom style="hair">
        <color rgb="FF54A7FA"/>
      </bottom>
      <diagonal/>
    </border>
    <border>
      <left/>
      <right style="medium">
        <color theme="8" tint="-0.24994659260841701"/>
      </right>
      <top style="thin">
        <color rgb="FF54A7FA"/>
      </top>
      <bottom style="hair">
        <color rgb="FF54A7FA"/>
      </bottom>
      <diagonal/>
    </border>
    <border>
      <left style="medium">
        <color theme="8" tint="-0.24994659260841701"/>
      </left>
      <right style="hair">
        <color rgb="FF54A7FA"/>
      </right>
      <top style="thin">
        <color rgb="FF54A7FA"/>
      </top>
      <bottom style="hair">
        <color rgb="FF54A7FA"/>
      </bottom>
      <diagonal/>
    </border>
    <border>
      <left style="medium">
        <color theme="8" tint="-0.24994659260841701"/>
      </left>
      <right style="thin">
        <color rgb="FF54A7FA"/>
      </right>
      <top/>
      <bottom style="hair">
        <color rgb="FF54A7FA"/>
      </bottom>
      <diagonal/>
    </border>
    <border>
      <left/>
      <right style="medium">
        <color theme="8" tint="-0.24994659260841701"/>
      </right>
      <top/>
      <bottom style="hair">
        <color rgb="FF54A7FA"/>
      </bottom>
      <diagonal/>
    </border>
    <border>
      <left style="medium">
        <color theme="8" tint="-0.24994659260841701"/>
      </left>
      <right style="hair">
        <color rgb="FF54A7FA"/>
      </right>
      <top/>
      <bottom style="hair">
        <color rgb="FF54A7FA"/>
      </bottom>
      <diagonal/>
    </border>
    <border>
      <left style="medium">
        <color theme="8" tint="-0.24994659260841701"/>
      </left>
      <right style="thin">
        <color rgb="FF54A7FA"/>
      </right>
      <top/>
      <bottom style="thin">
        <color rgb="FF54A7FA"/>
      </bottom>
      <diagonal/>
    </border>
    <border>
      <left/>
      <right style="medium">
        <color theme="8" tint="-0.24994659260841701"/>
      </right>
      <top/>
      <bottom style="thin">
        <color rgb="FF54A7FA"/>
      </bottom>
      <diagonal/>
    </border>
    <border>
      <left style="medium">
        <color theme="8" tint="-0.24994659260841701"/>
      </left>
      <right style="hair">
        <color rgb="FF54A7FA"/>
      </right>
      <top/>
      <bottom/>
      <diagonal/>
    </border>
    <border>
      <left style="medium">
        <color theme="8" tint="-0.24994659260841701"/>
      </left>
      <right style="hair">
        <color rgb="FF54A7FA"/>
      </right>
      <top/>
      <bottom style="thin">
        <color rgb="FF54A7FA"/>
      </bottom>
      <diagonal/>
    </border>
    <border>
      <left style="medium">
        <color theme="8" tint="-0.24994659260841701"/>
      </left>
      <right style="dotted">
        <color theme="4" tint="-0.24994659260841701"/>
      </right>
      <top style="thin">
        <color rgb="FF54A7FA"/>
      </top>
      <bottom/>
      <diagonal/>
    </border>
    <border>
      <left style="dotted">
        <color theme="4" tint="-0.24994659260841701"/>
      </left>
      <right style="medium">
        <color theme="8" tint="-0.24994659260841701"/>
      </right>
      <top style="thin">
        <color rgb="FF54A7FA"/>
      </top>
      <bottom/>
      <diagonal/>
    </border>
    <border>
      <left style="medium">
        <color theme="8" tint="-0.24994659260841701"/>
      </left>
      <right style="medium">
        <color theme="8" tint="-0.24994659260841701"/>
      </right>
      <top style="thin">
        <color theme="4" tint="-0.24994659260841701"/>
      </top>
      <bottom/>
      <diagonal/>
    </border>
    <border>
      <left style="medium">
        <color theme="8" tint="-0.24994659260841701"/>
      </left>
      <right style="thin">
        <color theme="4" tint="-0.24994659260841701"/>
      </right>
      <top style="hair">
        <color theme="4" tint="-0.24994659260841701"/>
      </top>
      <bottom style="medium">
        <color theme="8" tint="-0.24994659260841701"/>
      </bottom>
      <diagonal/>
    </border>
    <border>
      <left style="thin">
        <color theme="4" tint="-0.24994659260841701"/>
      </left>
      <right style="thin">
        <color theme="4" tint="-0.24994659260841701"/>
      </right>
      <top style="hair">
        <color theme="4" tint="-0.24994659260841701"/>
      </top>
      <bottom style="medium">
        <color theme="8" tint="-0.24994659260841701"/>
      </bottom>
      <diagonal/>
    </border>
    <border>
      <left style="thin">
        <color theme="4" tint="-0.24994659260841701"/>
      </left>
      <right/>
      <top style="hair">
        <color theme="4" tint="-0.24994659260841701"/>
      </top>
      <bottom style="medium">
        <color theme="8" tint="-0.24994659260841701"/>
      </bottom>
      <diagonal/>
    </border>
    <border>
      <left style="thin">
        <color theme="4" tint="-0.24994659260841701"/>
      </left>
      <right style="medium">
        <color theme="8" tint="-0.24994659260841701"/>
      </right>
      <top style="hair">
        <color theme="4" tint="-0.24994659260841701"/>
      </top>
      <bottom style="medium">
        <color theme="8" tint="-0.24994659260841701"/>
      </bottom>
      <diagonal/>
    </border>
    <border>
      <left style="medium">
        <color theme="8" tint="-0.24994659260841701"/>
      </left>
      <right style="hair">
        <color theme="4" tint="-0.24994659260841701"/>
      </right>
      <top style="hair">
        <color theme="4" tint="-0.24994659260841701"/>
      </top>
      <bottom style="medium">
        <color theme="8" tint="-0.24994659260841701"/>
      </bottom>
      <diagonal/>
    </border>
    <border>
      <left style="hair">
        <color theme="4" tint="-0.24994659260841701"/>
      </left>
      <right style="medium">
        <color theme="8" tint="-0.24994659260841701"/>
      </right>
      <top style="hair">
        <color theme="4" tint="-0.24994659260841701"/>
      </top>
      <bottom style="medium">
        <color theme="8" tint="-0.24994659260841701"/>
      </bottom>
      <diagonal/>
    </border>
    <border>
      <left/>
      <right style="medium">
        <color theme="8" tint="-0.24994659260841701"/>
      </right>
      <top/>
      <bottom style="medium">
        <color theme="8" tint="-0.24994659260841701"/>
      </bottom>
      <diagonal/>
    </border>
    <border>
      <left style="medium">
        <color theme="8" tint="-0.24994659260841701"/>
      </left>
      <right style="dotted">
        <color theme="4" tint="-0.24994659260841701"/>
      </right>
      <top/>
      <bottom style="medium">
        <color theme="8" tint="-0.24994659260841701"/>
      </bottom>
      <diagonal/>
    </border>
    <border>
      <left style="dotted">
        <color theme="4" tint="-0.24994659260841701"/>
      </left>
      <right style="medium">
        <color theme="8" tint="-0.24994659260841701"/>
      </right>
      <top/>
      <bottom style="medium">
        <color theme="8" tint="-0.24994659260841701"/>
      </bottom>
      <diagonal/>
    </border>
    <border>
      <left/>
      <right/>
      <top style="hair">
        <color theme="4" tint="-0.24994659260841701"/>
      </top>
      <bottom style="medium">
        <color theme="8" tint="-0.24994659260841701"/>
      </bottom>
      <diagonal/>
    </border>
    <border>
      <left style="medium">
        <color theme="8" tint="-0.24994659260841701"/>
      </left>
      <right style="medium">
        <color theme="8" tint="-0.24994659260841701"/>
      </right>
      <top/>
      <bottom style="medium">
        <color theme="8" tint="-0.24994659260841701"/>
      </bottom>
      <diagonal/>
    </border>
    <border>
      <left style="medium">
        <color theme="8" tint="-0.24994659260841701"/>
      </left>
      <right style="thick">
        <color theme="8" tint="-0.24994659260841701"/>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style="thin">
        <color rgb="FF305496"/>
      </left>
      <right style="thin">
        <color rgb="FF305496"/>
      </right>
      <top style="thin">
        <color rgb="FFFFFFFF"/>
      </top>
      <bottom/>
      <diagonal/>
    </border>
    <border>
      <left style="thin">
        <color rgb="FF305496"/>
      </left>
      <right/>
      <top style="thin">
        <color rgb="FFFFFFFF"/>
      </top>
      <bottom/>
      <diagonal/>
    </border>
    <border>
      <left style="thin">
        <color theme="8" tint="-0.499984740745262"/>
      </left>
      <right/>
      <top/>
      <bottom/>
      <diagonal/>
    </border>
    <border>
      <left style="thin">
        <color rgb="FF002060"/>
      </left>
      <right style="thin">
        <color rgb="FF002060"/>
      </right>
      <top/>
      <bottom/>
      <diagonal/>
    </border>
    <border>
      <left/>
      <right style="thin">
        <color theme="8" tint="-0.499984740745262"/>
      </right>
      <top/>
      <bottom/>
      <diagonal/>
    </border>
    <border>
      <left/>
      <right style="thin">
        <color theme="8" tint="-0.24994659260841701"/>
      </right>
      <top/>
      <bottom/>
      <diagonal/>
    </border>
    <border>
      <left style="thin">
        <color rgb="FF305496"/>
      </left>
      <right style="thin">
        <color rgb="FF305496"/>
      </right>
      <top style="thin">
        <color rgb="FF305496"/>
      </top>
      <bottom style="dashed">
        <color rgb="FF305496"/>
      </bottom>
      <diagonal/>
    </border>
    <border>
      <left style="thin">
        <color rgb="FF305496"/>
      </left>
      <right style="thin">
        <color rgb="FF305496"/>
      </right>
      <top/>
      <bottom style="thin">
        <color rgb="FF305496"/>
      </bottom>
      <diagonal/>
    </border>
    <border>
      <left style="thin">
        <color rgb="FF305496"/>
      </left>
      <right style="thin">
        <color rgb="FF305496"/>
      </right>
      <top style="thin">
        <color rgb="FF305496"/>
      </top>
      <bottom style="thin">
        <color rgb="FF305496"/>
      </bottom>
      <diagonal/>
    </border>
    <border>
      <left style="thick">
        <color rgb="FF305496"/>
      </left>
      <right style="thick">
        <color rgb="FF305496"/>
      </right>
      <top style="thin">
        <color rgb="FF54A7FA"/>
      </top>
      <bottom/>
      <diagonal/>
    </border>
    <border>
      <left style="thick">
        <color rgb="FF305496"/>
      </left>
      <right style="thick">
        <color rgb="FF305496"/>
      </right>
      <top/>
      <bottom/>
      <diagonal/>
    </border>
    <border>
      <left style="thick">
        <color rgb="FF305496"/>
      </left>
      <right style="thick">
        <color rgb="FF305496"/>
      </right>
      <top/>
      <bottom style="thin">
        <color rgb="FF54A7FA"/>
      </bottom>
      <diagonal/>
    </border>
    <border>
      <left/>
      <right style="thick">
        <color rgb="FF305496"/>
      </right>
      <top style="thin">
        <color rgb="FF54A7FA"/>
      </top>
      <bottom/>
      <diagonal/>
    </border>
    <border>
      <left/>
      <right style="thick">
        <color rgb="FF305496"/>
      </right>
      <top/>
      <bottom/>
      <diagonal/>
    </border>
    <border>
      <left/>
      <right style="thick">
        <color rgb="FF305496"/>
      </right>
      <top/>
      <bottom style="thin">
        <color rgb="FF54A7FA"/>
      </bottom>
      <diagonal/>
    </border>
    <border>
      <left style="thin">
        <color rgb="FF54A7FA"/>
      </left>
      <right style="thick">
        <color rgb="FF305496"/>
      </right>
      <top style="thin">
        <color rgb="FF54A7FA"/>
      </top>
      <bottom/>
      <diagonal/>
    </border>
    <border>
      <left style="thin">
        <color rgb="FF54A7FA"/>
      </left>
      <right style="thick">
        <color rgb="FF305496"/>
      </right>
      <top/>
      <bottom/>
      <diagonal/>
    </border>
    <border>
      <left style="thin">
        <color rgb="FF54A7FA"/>
      </left>
      <right style="thick">
        <color rgb="FF305496"/>
      </right>
      <top/>
      <bottom style="thin">
        <color rgb="FF54A7FA"/>
      </bottom>
      <diagonal/>
    </border>
    <border>
      <left style="medium">
        <color rgb="FF305496"/>
      </left>
      <right style="dotted">
        <color rgb="FF54A7FA"/>
      </right>
      <top style="thin">
        <color rgb="FF54A7FA"/>
      </top>
      <bottom/>
      <diagonal/>
    </border>
    <border>
      <left style="medium">
        <color rgb="FF305496"/>
      </left>
      <right style="dotted">
        <color rgb="FF54A7FA"/>
      </right>
      <top/>
      <bottom/>
      <diagonal/>
    </border>
    <border>
      <left style="medium">
        <color rgb="FF305496"/>
      </left>
      <right style="dotted">
        <color rgb="FF54A7FA"/>
      </right>
      <top/>
      <bottom style="thin">
        <color rgb="FF54A7FA"/>
      </bottom>
      <diagonal/>
    </border>
    <border>
      <left style="thin">
        <color rgb="FF782170"/>
      </left>
      <right style="thin">
        <color rgb="FF782170"/>
      </right>
      <top style="thin">
        <color rgb="FF782170"/>
      </top>
      <bottom style="thin">
        <color rgb="FF782170"/>
      </bottom>
      <diagonal/>
    </border>
    <border>
      <left style="thick">
        <color rgb="FF782170"/>
      </left>
      <right style="thick">
        <color rgb="FF782170"/>
      </right>
      <top style="thin">
        <color rgb="FF104861"/>
      </top>
      <bottom/>
      <diagonal/>
    </border>
    <border>
      <left/>
      <right style="thick">
        <color rgb="FF782170"/>
      </right>
      <top style="thin">
        <color rgb="FF104861"/>
      </top>
      <bottom/>
      <diagonal/>
    </border>
    <border>
      <left style="thick">
        <color rgb="FF782170"/>
      </left>
      <right style="thick">
        <color rgb="FF782170"/>
      </right>
      <top/>
      <bottom/>
      <diagonal/>
    </border>
    <border>
      <left style="thick">
        <color rgb="FF782170"/>
      </left>
      <right style="thick">
        <color rgb="FF782170"/>
      </right>
      <top/>
      <bottom style="thin">
        <color rgb="FF2F75B5"/>
      </bottom>
      <diagonal/>
    </border>
    <border>
      <left/>
      <right style="thick">
        <color rgb="FF782170"/>
      </right>
      <top/>
      <bottom/>
      <diagonal/>
    </border>
    <border>
      <left/>
      <right style="thick">
        <color rgb="FF782170"/>
      </right>
      <top/>
      <bottom style="thin">
        <color rgb="FF2F75B5"/>
      </bottom>
      <diagonal/>
    </border>
    <border>
      <left style="medium">
        <color theme="8" tint="-0.24994659260841701"/>
      </left>
      <right style="dotted">
        <color theme="4" tint="-0.24994659260841701"/>
      </right>
      <top/>
      <bottom style="thin">
        <color rgb="FF54A7FA"/>
      </bottom>
      <diagonal/>
    </border>
    <border>
      <left style="dotted">
        <color theme="4" tint="-0.24994659260841701"/>
      </left>
      <right style="medium">
        <color theme="8" tint="-0.24994659260841701"/>
      </right>
      <top/>
      <bottom style="thin">
        <color rgb="FF54A7FA"/>
      </bottom>
      <diagonal/>
    </border>
    <border>
      <left/>
      <right style="thin">
        <color rgb="FF54A7FA"/>
      </right>
      <top/>
      <bottom/>
      <diagonal/>
    </border>
    <border>
      <left/>
      <right style="thin">
        <color rgb="FF305496"/>
      </right>
      <top style="thin">
        <color rgb="FF305496"/>
      </top>
      <bottom style="dashed">
        <color rgb="FF305496"/>
      </bottom>
      <diagonal/>
    </border>
    <border>
      <left/>
      <right style="thin">
        <color rgb="FF305496"/>
      </right>
      <top/>
      <bottom style="thin">
        <color rgb="FF305496"/>
      </bottom>
      <diagonal/>
    </border>
    <border>
      <left/>
      <right style="thin">
        <color rgb="FF54A7FA"/>
      </right>
      <top style="hair">
        <color rgb="FF54A7FA"/>
      </top>
      <bottom style="thin">
        <color rgb="FF54A7FA"/>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style="medium">
        <color rgb="FF305496"/>
      </left>
      <right style="dotted">
        <color rgb="FF305496"/>
      </right>
      <top style="thin">
        <color rgb="FF54A7FA"/>
      </top>
      <bottom/>
      <diagonal/>
    </border>
    <border>
      <left style="medium">
        <color rgb="FF305496"/>
      </left>
      <right style="dotted">
        <color rgb="FF305496"/>
      </right>
      <top/>
      <bottom/>
      <diagonal/>
    </border>
    <border>
      <left style="medium">
        <color rgb="FF305496"/>
      </left>
      <right style="dotted">
        <color rgb="FF305496"/>
      </right>
      <top/>
      <bottom style="thin">
        <color rgb="FF54A7FA"/>
      </bottom>
      <diagonal/>
    </border>
    <border>
      <left style="dotted">
        <color rgb="FF305496"/>
      </left>
      <right style="medium">
        <color rgb="FF305496"/>
      </right>
      <top style="thin">
        <color rgb="FF54A7FA"/>
      </top>
      <bottom/>
      <diagonal/>
    </border>
    <border>
      <left style="dotted">
        <color rgb="FF305496"/>
      </left>
      <right style="medium">
        <color rgb="FF305496"/>
      </right>
      <top/>
      <bottom/>
      <diagonal/>
    </border>
    <border>
      <left style="dotted">
        <color rgb="FF305496"/>
      </left>
      <right style="medium">
        <color rgb="FF305496"/>
      </right>
      <top/>
      <bottom style="thin">
        <color rgb="FF54A7FA"/>
      </bottom>
      <diagonal/>
    </border>
    <border>
      <left style="thick">
        <color rgb="FF002060"/>
      </left>
      <right style="thin">
        <color theme="4" tint="-0.24994659260841701"/>
      </right>
      <top style="hair">
        <color theme="4" tint="-0.24994659260841701"/>
      </top>
      <bottom style="thin">
        <color theme="4" tint="-0.24994659260841701"/>
      </bottom>
      <diagonal/>
    </border>
    <border>
      <left style="thick">
        <color rgb="FF002060"/>
      </left>
      <right style="thin">
        <color theme="4" tint="-0.24994659260841701"/>
      </right>
      <top style="thin">
        <color theme="4" tint="-0.24994659260841701"/>
      </top>
      <bottom/>
      <diagonal/>
    </border>
    <border>
      <left style="thick">
        <color theme="4" tint="-0.749961851863155"/>
      </left>
      <right style="thin">
        <color theme="4" tint="-0.24994659260841701"/>
      </right>
      <top style="thin">
        <color theme="4" tint="-0.24994659260841701"/>
      </top>
      <bottom style="thin">
        <color theme="4" tint="-0.24994659260841701"/>
      </bottom>
      <diagonal/>
    </border>
    <border>
      <left style="thick">
        <color theme="4" tint="-0.749961851863155"/>
      </left>
      <right style="thin">
        <color theme="4" tint="-0.24994659260841701"/>
      </right>
      <top/>
      <bottom/>
      <diagonal/>
    </border>
    <border>
      <left style="thick">
        <color theme="4" tint="-0.749961851863155"/>
      </left>
      <right style="thin">
        <color theme="4" tint="-0.24994659260841701"/>
      </right>
      <top style="hair">
        <color theme="4" tint="-0.24994659260841701"/>
      </top>
      <bottom style="thin">
        <color theme="4" tint="-0.24994659260841701"/>
      </bottom>
      <diagonal/>
    </border>
    <border>
      <left style="thick">
        <color rgb="FF305496"/>
      </left>
      <right style="thick">
        <color theme="8" tint="-0.24994659260841701"/>
      </right>
      <top/>
      <bottom/>
      <diagonal/>
    </border>
    <border>
      <left style="thick">
        <color rgb="FF305496"/>
      </left>
      <right style="thick">
        <color theme="8" tint="-0.24994659260841701"/>
      </right>
      <top/>
      <bottom style="thin">
        <color theme="4" tint="-0.24994659260841701"/>
      </bottom>
      <diagonal/>
    </border>
    <border>
      <left style="thick">
        <color theme="8" tint="-0.24994659260841701"/>
      </left>
      <right/>
      <top style="thin">
        <color theme="4" tint="-0.24994659260841701"/>
      </top>
      <bottom/>
      <diagonal/>
    </border>
    <border>
      <left style="thick">
        <color theme="8" tint="-0.24994659260841701"/>
      </left>
      <right style="thin">
        <color rgb="FF00B0F0"/>
      </right>
      <top style="hair">
        <color rgb="FF00B0F0"/>
      </top>
      <bottom style="thin">
        <color rgb="FF00B0F0"/>
      </bottom>
      <diagonal/>
    </border>
    <border>
      <left style="thin">
        <color rgb="FF00B0F0"/>
      </left>
      <right style="thin">
        <color rgb="FF00B0F0"/>
      </right>
      <top style="hair">
        <color rgb="FF00B0F0"/>
      </top>
      <bottom style="thin">
        <color rgb="FF00B0F0"/>
      </bottom>
      <diagonal/>
    </border>
    <border>
      <left/>
      <right/>
      <top/>
      <bottom style="thin">
        <color rgb="FF00B0F0"/>
      </bottom>
      <diagonal/>
    </border>
    <border>
      <left style="thin">
        <color rgb="FF104861"/>
      </left>
      <right style="thin">
        <color rgb="FF104861"/>
      </right>
      <top style="hair">
        <color rgb="FF00B0F0"/>
      </top>
      <bottom style="thin">
        <color rgb="FF00B0F0"/>
      </bottom>
      <diagonal/>
    </border>
    <border>
      <left/>
      <right/>
      <top style="hair">
        <color rgb="FF00B0F0"/>
      </top>
      <bottom style="thin">
        <color rgb="FF00B0F0"/>
      </bottom>
      <diagonal/>
    </border>
    <border>
      <left style="thin">
        <color rgb="FF104861"/>
      </left>
      <right style="thin">
        <color rgb="FF00B0F0"/>
      </right>
      <top style="hair">
        <color rgb="FF00B0F0"/>
      </top>
      <bottom style="thin">
        <color rgb="FF00B0F0"/>
      </bottom>
      <diagonal/>
    </border>
    <border>
      <left/>
      <right style="thick">
        <color theme="8" tint="-0.24994659260841701"/>
      </right>
      <top style="hair">
        <color theme="4" tint="-0.24994659260841701"/>
      </top>
      <bottom style="thin">
        <color rgb="FF00B0F0"/>
      </bottom>
      <diagonal/>
    </border>
    <border>
      <left style="thick">
        <color theme="8" tint="-0.24994659260841701"/>
      </left>
      <right style="thin">
        <color rgb="FF00B0F0"/>
      </right>
      <top style="hair">
        <color theme="4" tint="-0.24994659260841701"/>
      </top>
      <bottom style="hair">
        <color rgb="FF54A7FA"/>
      </bottom>
      <diagonal/>
    </border>
    <border>
      <left style="thin">
        <color rgb="FF00B0F0"/>
      </left>
      <right style="thin">
        <color rgb="FF00B0F0"/>
      </right>
      <top style="hair">
        <color theme="4" tint="-0.24994659260841701"/>
      </top>
      <bottom style="hair">
        <color rgb="FF54A7FA"/>
      </bottom>
      <diagonal/>
    </border>
  </borders>
  <cellStyleXfs count="16">
    <xf numFmtId="0" fontId="0" fillId="0" borderId="0"/>
    <xf numFmtId="9" fontId="6" fillId="0" borderId="0" applyFont="0" applyFill="0" applyBorder="0" applyAlignment="0" applyProtection="0"/>
    <xf numFmtId="0" fontId="7" fillId="0" borderId="0" applyNumberFormat="0" applyFill="0" applyBorder="0" applyAlignment="0" applyProtection="0"/>
    <xf numFmtId="9" fontId="5" fillId="0" borderId="0" applyFont="0" applyFill="0" applyBorder="0" applyAlignment="0" applyProtection="0"/>
    <xf numFmtId="0" fontId="5" fillId="0" borderId="0"/>
    <xf numFmtId="0" fontId="4" fillId="7" borderId="0" applyNumberFormat="0" applyBorder="0" applyAlignment="0" applyProtection="0"/>
    <xf numFmtId="0" fontId="3"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43" fontId="58" fillId="0" borderId="0" applyFont="0" applyFill="0" applyBorder="0" applyAlignment="0" applyProtection="0"/>
    <xf numFmtId="0" fontId="5" fillId="0" borderId="0"/>
    <xf numFmtId="9" fontId="5" fillId="0" borderId="0" applyFont="0" applyFill="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43" fontId="5" fillId="0" borderId="0" applyFont="0" applyFill="0" applyBorder="0" applyAlignment="0" applyProtection="0"/>
  </cellStyleXfs>
  <cellXfs count="1649">
    <xf numFmtId="0" fontId="0" fillId="0" borderId="0" xfId="0"/>
    <xf numFmtId="0" fontId="0" fillId="0" borderId="0" xfId="0" applyAlignment="1">
      <alignment horizontal="center"/>
    </xf>
    <xf numFmtId="0" fontId="8" fillId="0" borderId="0" xfId="0" applyFont="1"/>
    <xf numFmtId="0" fontId="9" fillId="0" borderId="0" xfId="0" applyFont="1"/>
    <xf numFmtId="0" fontId="8" fillId="0" borderId="0" xfId="0" applyFont="1" applyAlignment="1">
      <alignment horizontal="center" vertical="center"/>
    </xf>
    <xf numFmtId="0" fontId="9" fillId="0" borderId="0" xfId="0" applyFont="1" applyAlignment="1">
      <alignment vertical="center"/>
    </xf>
    <xf numFmtId="0" fontId="9" fillId="0" borderId="0" xfId="0" applyFont="1" applyAlignment="1">
      <alignment horizontal="center"/>
    </xf>
    <xf numFmtId="0" fontId="10" fillId="4" borderId="7" xfId="0" applyFont="1" applyFill="1" applyBorder="1" applyAlignment="1">
      <alignment horizontal="center" vertical="center" wrapText="1"/>
    </xf>
    <xf numFmtId="0" fontId="12" fillId="4" borderId="0" xfId="0" applyFont="1" applyFill="1"/>
    <xf numFmtId="0" fontId="17" fillId="3" borderId="0" xfId="0" applyFont="1" applyFill="1" applyAlignment="1">
      <alignment vertical="center"/>
    </xf>
    <xf numFmtId="0" fontId="26" fillId="0" borderId="0" xfId="0" applyFont="1" applyAlignment="1">
      <alignment horizontal="left"/>
    </xf>
    <xf numFmtId="0" fontId="8" fillId="3" borderId="0" xfId="0" applyFont="1" applyFill="1"/>
    <xf numFmtId="0" fontId="26" fillId="3" borderId="0" xfId="0" applyFont="1" applyFill="1" applyAlignment="1">
      <alignment vertical="center"/>
    </xf>
    <xf numFmtId="0" fontId="22" fillId="3" borderId="0" xfId="0" applyFont="1" applyFill="1"/>
    <xf numFmtId="0" fontId="26" fillId="3" borderId="0" xfId="0" applyFont="1" applyFill="1"/>
    <xf numFmtId="0" fontId="0" fillId="3" borderId="0" xfId="0" applyFill="1"/>
    <xf numFmtId="0" fontId="0" fillId="3" borderId="0" xfId="0" applyFill="1" applyAlignment="1">
      <alignment horizontal="center"/>
    </xf>
    <xf numFmtId="0" fontId="22" fillId="3" borderId="0" xfId="0" applyFont="1" applyFill="1" applyAlignment="1">
      <alignment horizontal="center"/>
    </xf>
    <xf numFmtId="0" fontId="8" fillId="3" borderId="0" xfId="0" applyFont="1" applyFill="1" applyAlignment="1">
      <alignment horizontal="center" vertical="center"/>
    </xf>
    <xf numFmtId="0" fontId="10" fillId="3" borderId="0" xfId="0" applyFont="1" applyFill="1" applyAlignment="1">
      <alignment horizontal="left" vertical="top" wrapText="1"/>
    </xf>
    <xf numFmtId="0" fontId="22" fillId="3" borderId="0" xfId="0" applyFont="1" applyFill="1" applyAlignment="1">
      <alignment horizontal="center" vertical="center"/>
    </xf>
    <xf numFmtId="0" fontId="32" fillId="3" borderId="0" xfId="0" applyFont="1" applyFill="1" applyAlignment="1">
      <alignment horizontal="center" vertical="center"/>
    </xf>
    <xf numFmtId="0" fontId="26" fillId="3" borderId="0" xfId="0" applyFont="1" applyFill="1" applyAlignment="1">
      <alignment horizontal="left"/>
    </xf>
    <xf numFmtId="0" fontId="9" fillId="3" borderId="0" xfId="0" applyFont="1" applyFill="1" applyAlignment="1">
      <alignment horizontal="center" vertical="center"/>
    </xf>
    <xf numFmtId="0" fontId="9" fillId="3" borderId="0" xfId="0" applyFont="1" applyFill="1" applyAlignment="1">
      <alignment vertical="center"/>
    </xf>
    <xf numFmtId="0" fontId="19" fillId="3" borderId="0" xfId="0" applyFont="1" applyFill="1" applyAlignment="1">
      <alignment horizontal="center" vertical="center"/>
    </xf>
    <xf numFmtId="0" fontId="31" fillId="3" borderId="0" xfId="0" applyFont="1" applyFill="1" applyAlignment="1">
      <alignment horizontal="left" vertical="center"/>
    </xf>
    <xf numFmtId="0" fontId="22" fillId="3" borderId="0" xfId="0" applyFont="1" applyFill="1" applyAlignment="1">
      <alignment vertical="center"/>
    </xf>
    <xf numFmtId="0" fontId="25" fillId="3" borderId="0" xfId="0" applyFont="1" applyFill="1" applyAlignment="1">
      <alignment horizontal="center" vertical="center"/>
    </xf>
    <xf numFmtId="0" fontId="9" fillId="3" borderId="0" xfId="0" applyFont="1" applyFill="1" applyAlignment="1">
      <alignment horizontal="left" vertical="center"/>
    </xf>
    <xf numFmtId="0" fontId="22" fillId="0" borderId="0" xfId="0" applyFont="1" applyAlignment="1">
      <alignment vertical="center"/>
    </xf>
    <xf numFmtId="0" fontId="10" fillId="3" borderId="0" xfId="0" applyFont="1" applyFill="1" applyAlignment="1">
      <alignment horizontal="center" vertical="center" wrapText="1"/>
    </xf>
    <xf numFmtId="0" fontId="10" fillId="3" borderId="0" xfId="0" applyFont="1" applyFill="1" applyAlignment="1">
      <alignment horizontal="left" vertical="center" wrapText="1"/>
    </xf>
    <xf numFmtId="0" fontId="9" fillId="3" borderId="0" xfId="0" applyFont="1" applyFill="1" applyAlignment="1">
      <alignment horizontal="right" vertical="center"/>
    </xf>
    <xf numFmtId="0" fontId="22" fillId="3" borderId="0" xfId="0" applyFont="1" applyFill="1" applyAlignment="1">
      <alignment horizontal="right" vertical="center"/>
    </xf>
    <xf numFmtId="0" fontId="16" fillId="4" borderId="20" xfId="0" applyFont="1" applyFill="1" applyBorder="1" applyAlignment="1">
      <alignment horizontal="center" vertical="center" wrapText="1"/>
    </xf>
    <xf numFmtId="3" fontId="14" fillId="3" borderId="0" xfId="0" applyNumberFormat="1" applyFont="1" applyFill="1" applyAlignment="1">
      <alignment horizontal="center" vertical="center"/>
    </xf>
    <xf numFmtId="0" fontId="14" fillId="3" borderId="0" xfId="0" applyFont="1" applyFill="1"/>
    <xf numFmtId="9" fontId="36" fillId="3" borderId="0" xfId="3" applyFont="1" applyFill="1" applyBorder="1" applyAlignment="1">
      <alignment horizontal="center" vertical="center"/>
    </xf>
    <xf numFmtId="0" fontId="14" fillId="0" borderId="0" xfId="0" applyFont="1"/>
    <xf numFmtId="9" fontId="36" fillId="3" borderId="0" xfId="1" applyFont="1" applyFill="1" applyBorder="1" applyAlignment="1">
      <alignment horizontal="center" vertical="center"/>
    </xf>
    <xf numFmtId="0" fontId="35" fillId="0" borderId="0" xfId="0" applyFont="1" applyAlignment="1">
      <alignment vertical="center" wrapText="1"/>
    </xf>
    <xf numFmtId="0" fontId="10" fillId="4" borderId="7" xfId="0" applyFont="1" applyFill="1" applyBorder="1" applyAlignment="1">
      <alignment horizontal="left" vertical="center"/>
    </xf>
    <xf numFmtId="0" fontId="8" fillId="3" borderId="0" xfId="0" applyFont="1" applyFill="1" applyAlignment="1">
      <alignment horizontal="left" vertical="center"/>
    </xf>
    <xf numFmtId="0" fontId="22" fillId="3" borderId="0" xfId="0" applyFont="1" applyFill="1" applyAlignment="1">
      <alignment horizontal="left" vertical="center"/>
    </xf>
    <xf numFmtId="0" fontId="8" fillId="0" borderId="0" xfId="0" applyFont="1" applyAlignment="1">
      <alignment horizontal="left" vertical="center"/>
    </xf>
    <xf numFmtId="0" fontId="16" fillId="4" borderId="17" xfId="0" applyFont="1" applyFill="1" applyBorder="1" applyAlignment="1">
      <alignment horizontal="center" vertical="center" wrapText="1"/>
    </xf>
    <xf numFmtId="0" fontId="16" fillId="4" borderId="0" xfId="0" applyFont="1" applyFill="1" applyAlignment="1">
      <alignment horizontal="center" vertical="center" wrapText="1"/>
    </xf>
    <xf numFmtId="0" fontId="16" fillId="4" borderId="6" xfId="0" applyFont="1" applyFill="1" applyBorder="1" applyAlignment="1">
      <alignment horizontal="center" vertical="center" wrapText="1"/>
    </xf>
    <xf numFmtId="0" fontId="8" fillId="0" borderId="0" xfId="0" applyFont="1" applyAlignment="1">
      <alignment horizontal="center"/>
    </xf>
    <xf numFmtId="0" fontId="8" fillId="3" borderId="0" xfId="0" applyFont="1" applyFill="1" applyAlignment="1">
      <alignment vertical="center"/>
    </xf>
    <xf numFmtId="0" fontId="35" fillId="5" borderId="0" xfId="0" applyFont="1" applyFill="1" applyAlignment="1">
      <alignment vertical="center" wrapText="1"/>
    </xf>
    <xf numFmtId="0" fontId="40" fillId="0" borderId="0" xfId="0" applyFont="1" applyAlignment="1">
      <alignment horizontal="left"/>
    </xf>
    <xf numFmtId="0" fontId="41" fillId="0" borderId="0" xfId="0" applyFont="1"/>
    <xf numFmtId="0" fontId="39" fillId="3" borderId="0" xfId="0" applyFont="1" applyFill="1" applyAlignment="1">
      <alignment vertical="center"/>
    </xf>
    <xf numFmtId="0" fontId="42" fillId="3" borderId="0" xfId="0" applyFont="1" applyFill="1" applyAlignment="1">
      <alignment vertical="center"/>
    </xf>
    <xf numFmtId="0" fontId="43" fillId="3" borderId="0" xfId="0" applyFont="1" applyFill="1" applyAlignment="1">
      <alignment vertical="center"/>
    </xf>
    <xf numFmtId="0" fontId="44" fillId="3" borderId="0" xfId="0" applyFont="1" applyFill="1"/>
    <xf numFmtId="0" fontId="45" fillId="3" borderId="0" xfId="0" applyFont="1" applyFill="1" applyAlignment="1">
      <alignment vertical="center"/>
    </xf>
    <xf numFmtId="0" fontId="45" fillId="3" borderId="0" xfId="0" applyFont="1" applyFill="1" applyAlignment="1">
      <alignment horizontal="left" vertical="center"/>
    </xf>
    <xf numFmtId="0" fontId="44" fillId="3" borderId="0" xfId="0" applyFont="1" applyFill="1" applyAlignment="1">
      <alignment horizontal="center" vertical="center"/>
    </xf>
    <xf numFmtId="10" fontId="22" fillId="3" borderId="0" xfId="0" applyNumberFormat="1" applyFont="1" applyFill="1" applyAlignment="1">
      <alignment horizontal="center" vertical="center"/>
    </xf>
    <xf numFmtId="0" fontId="35" fillId="3" borderId="0" xfId="0" applyFont="1" applyFill="1" applyAlignment="1">
      <alignment vertical="center" wrapText="1"/>
    </xf>
    <xf numFmtId="0" fontId="35" fillId="0" borderId="0" xfId="0" applyFont="1" applyAlignment="1">
      <alignment horizontal="center"/>
    </xf>
    <xf numFmtId="0" fontId="9" fillId="4" borderId="0" xfId="0" applyFont="1" applyFill="1"/>
    <xf numFmtId="0" fontId="8" fillId="0" borderId="0" xfId="0" applyFont="1" applyAlignment="1">
      <alignment horizontal="center" vertical="center" wrapText="1"/>
    </xf>
    <xf numFmtId="0" fontId="8" fillId="2" borderId="0" xfId="0" applyFont="1" applyFill="1" applyAlignment="1">
      <alignment horizontal="center" vertical="center"/>
    </xf>
    <xf numFmtId="0" fontId="8" fillId="0" borderId="0" xfId="0" applyFont="1" applyAlignment="1">
      <alignment vertical="center" wrapText="1"/>
    </xf>
    <xf numFmtId="0" fontId="8" fillId="0" borderId="0" xfId="2" applyFont="1" applyFill="1" applyBorder="1" applyAlignment="1">
      <alignment vertical="center" wrapText="1"/>
    </xf>
    <xf numFmtId="2" fontId="8" fillId="0" borderId="0" xfId="0" applyNumberFormat="1" applyFont="1" applyAlignment="1">
      <alignment horizontal="center" vertical="center" wrapText="1"/>
    </xf>
    <xf numFmtId="1" fontId="8" fillId="0" borderId="0" xfId="0" applyNumberFormat="1" applyFont="1" applyAlignment="1">
      <alignment horizontal="right" vertical="center" wrapText="1"/>
    </xf>
    <xf numFmtId="2" fontId="8" fillId="0" borderId="0" xfId="0" applyNumberFormat="1" applyFont="1" applyAlignment="1">
      <alignment horizontal="right" vertical="center" wrapText="1"/>
    </xf>
    <xf numFmtId="0" fontId="8" fillId="0" borderId="0" xfId="0" applyFont="1" applyAlignment="1">
      <alignment horizontal="left" vertical="center" wrapText="1"/>
    </xf>
    <xf numFmtId="2" fontId="8" fillId="0" borderId="0" xfId="0" applyNumberFormat="1" applyFont="1" applyAlignment="1">
      <alignment vertical="top" wrapText="1"/>
    </xf>
    <xf numFmtId="2" fontId="8" fillId="0" borderId="0" xfId="0" applyNumberFormat="1" applyFont="1" applyAlignment="1">
      <alignment vertical="center" wrapText="1"/>
    </xf>
    <xf numFmtId="0" fontId="47" fillId="0" borderId="0" xfId="2" applyFont="1" applyFill="1" applyBorder="1" applyAlignment="1">
      <alignment vertical="center" wrapText="1"/>
    </xf>
    <xf numFmtId="2" fontId="8" fillId="0" borderId="0" xfId="0" applyNumberFormat="1" applyFont="1" applyAlignment="1">
      <alignment horizontal="center" wrapText="1"/>
    </xf>
    <xf numFmtId="0" fontId="8" fillId="0" borderId="0" xfId="0" applyFont="1" applyAlignment="1">
      <alignment horizontal="right" vertical="center"/>
    </xf>
    <xf numFmtId="0" fontId="17" fillId="0" borderId="0" xfId="0" applyFont="1" applyAlignment="1">
      <alignment horizontal="center" vertical="center"/>
    </xf>
    <xf numFmtId="2" fontId="8" fillId="0" borderId="0" xfId="0" applyNumberFormat="1" applyFont="1" applyAlignment="1">
      <alignment horizontal="right" vertical="center"/>
    </xf>
    <xf numFmtId="0" fontId="47" fillId="0" borderId="0" xfId="2" applyFont="1" applyAlignment="1">
      <alignment vertical="center"/>
    </xf>
    <xf numFmtId="0" fontId="10" fillId="4" borderId="0" xfId="0" applyFont="1" applyFill="1" applyAlignment="1">
      <alignment horizontal="center" vertical="center" wrapText="1"/>
    </xf>
    <xf numFmtId="0" fontId="8" fillId="0" borderId="47" xfId="0" applyFont="1" applyBorder="1"/>
    <xf numFmtId="0" fontId="8" fillId="0" borderId="48" xfId="0" applyFont="1" applyBorder="1"/>
    <xf numFmtId="0" fontId="8" fillId="0" borderId="49" xfId="0" applyFont="1" applyBorder="1"/>
    <xf numFmtId="0" fontId="16" fillId="4" borderId="47" xfId="0" applyFont="1" applyFill="1" applyBorder="1" applyAlignment="1">
      <alignment vertical="top" wrapText="1"/>
    </xf>
    <xf numFmtId="0" fontId="10" fillId="4" borderId="47" xfId="0" applyFont="1" applyFill="1" applyBorder="1" applyAlignment="1">
      <alignment vertical="top" wrapText="1"/>
    </xf>
    <xf numFmtId="0" fontId="10" fillId="4" borderId="48" xfId="0" applyFont="1" applyFill="1" applyBorder="1" applyAlignment="1">
      <alignment wrapText="1"/>
    </xf>
    <xf numFmtId="0" fontId="10" fillId="4" borderId="49" xfId="0" applyFont="1" applyFill="1" applyBorder="1" applyAlignment="1">
      <alignment wrapText="1"/>
    </xf>
    <xf numFmtId="0" fontId="10" fillId="2" borderId="55" xfId="0" applyFont="1" applyFill="1" applyBorder="1" applyAlignment="1">
      <alignment horizontal="left" vertical="center"/>
    </xf>
    <xf numFmtId="0" fontId="8" fillId="0" borderId="56" xfId="0" applyFont="1" applyBorder="1"/>
    <xf numFmtId="0" fontId="8" fillId="0" borderId="57" xfId="0" applyFont="1" applyBorder="1"/>
    <xf numFmtId="0" fontId="8" fillId="0" borderId="58" xfId="0" applyFont="1" applyBorder="1"/>
    <xf numFmtId="0" fontId="8" fillId="0" borderId="62" xfId="0" applyFont="1" applyBorder="1" applyAlignment="1">
      <alignment horizontal="center" vertical="center"/>
    </xf>
    <xf numFmtId="0" fontId="8" fillId="0" borderId="63" xfId="0" applyFont="1" applyBorder="1" applyAlignment="1">
      <alignment horizontal="center" vertical="center"/>
    </xf>
    <xf numFmtId="0" fontId="10" fillId="4" borderId="62" xfId="0" applyFont="1" applyFill="1" applyBorder="1" applyAlignment="1">
      <alignment horizontal="center" vertical="center" wrapText="1"/>
    </xf>
    <xf numFmtId="0" fontId="10" fillId="4" borderId="63" xfId="0" applyFont="1" applyFill="1" applyBorder="1" applyAlignment="1">
      <alignment horizontal="center" vertical="center" wrapText="1"/>
    </xf>
    <xf numFmtId="0" fontId="10" fillId="4" borderId="0" xfId="0" applyFont="1" applyFill="1" applyAlignment="1">
      <alignment horizontal="center" vertical="center"/>
    </xf>
    <xf numFmtId="0" fontId="14" fillId="3" borderId="0" xfId="0" applyFont="1" applyFill="1" applyAlignment="1">
      <alignment horizontal="left" vertical="top"/>
    </xf>
    <xf numFmtId="165" fontId="14" fillId="9" borderId="78" xfId="0" applyNumberFormat="1" applyFont="1" applyFill="1" applyBorder="1" applyAlignment="1">
      <alignment horizontal="center" vertical="center"/>
    </xf>
    <xf numFmtId="0" fontId="10" fillId="4" borderId="59" xfId="0" applyFont="1" applyFill="1" applyBorder="1" applyAlignment="1">
      <alignment horizontal="center" vertical="center"/>
    </xf>
    <xf numFmtId="0" fontId="10" fillId="4" borderId="60" xfId="0" applyFont="1" applyFill="1" applyBorder="1" applyAlignment="1">
      <alignment horizontal="center" vertical="center"/>
    </xf>
    <xf numFmtId="0" fontId="10" fillId="4" borderId="60" xfId="0" applyFont="1" applyFill="1" applyBorder="1" applyAlignment="1">
      <alignment horizontal="left" vertical="center"/>
    </xf>
    <xf numFmtId="0" fontId="10" fillId="4" borderId="59" xfId="0" applyFont="1" applyFill="1" applyBorder="1" applyAlignment="1">
      <alignment horizontal="center" vertical="center" wrapText="1"/>
    </xf>
    <xf numFmtId="0" fontId="10" fillId="4" borderId="60" xfId="0" applyFont="1" applyFill="1" applyBorder="1" applyAlignment="1">
      <alignment horizontal="center" vertical="center" wrapText="1"/>
    </xf>
    <xf numFmtId="0" fontId="10" fillId="4" borderId="61" xfId="0" applyFont="1" applyFill="1" applyBorder="1" applyAlignment="1">
      <alignment horizontal="center" vertical="center" wrapText="1"/>
    </xf>
    <xf numFmtId="0" fontId="10" fillId="4" borderId="62" xfId="0" applyFont="1" applyFill="1" applyBorder="1" applyAlignment="1">
      <alignment horizontal="center" vertical="center"/>
    </xf>
    <xf numFmtId="0" fontId="10" fillId="4" borderId="95" xfId="0" applyFont="1" applyFill="1" applyBorder="1" applyAlignment="1">
      <alignment vertical="top" wrapText="1"/>
    </xf>
    <xf numFmtId="0" fontId="10" fillId="4" borderId="96" xfId="0" applyFont="1" applyFill="1" applyBorder="1" applyAlignment="1">
      <alignment vertical="top" wrapText="1"/>
    </xf>
    <xf numFmtId="0" fontId="10" fillId="4" borderId="97" xfId="0" applyFont="1" applyFill="1" applyBorder="1" applyAlignment="1">
      <alignment vertical="top" wrapText="1"/>
    </xf>
    <xf numFmtId="0" fontId="14" fillId="4" borderId="98" xfId="0" applyFont="1" applyFill="1" applyBorder="1" applyAlignment="1">
      <alignment vertical="top" wrapText="1"/>
    </xf>
    <xf numFmtId="0" fontId="14" fillId="4" borderId="99" xfId="0" applyFont="1" applyFill="1" applyBorder="1" applyAlignment="1">
      <alignment vertical="top" wrapText="1"/>
    </xf>
    <xf numFmtId="0" fontId="10" fillId="4" borderId="99" xfId="0" applyFont="1" applyFill="1" applyBorder="1" applyAlignment="1">
      <alignment vertical="top" wrapText="1"/>
    </xf>
    <xf numFmtId="0" fontId="10" fillId="4" borderId="100" xfId="0" applyFont="1" applyFill="1" applyBorder="1" applyAlignment="1">
      <alignment vertical="top" wrapText="1"/>
    </xf>
    <xf numFmtId="9" fontId="14" fillId="3" borderId="78" xfId="0" applyNumberFormat="1" applyFont="1" applyFill="1" applyBorder="1" applyAlignment="1">
      <alignment horizontal="center" vertical="center"/>
    </xf>
    <xf numFmtId="165" fontId="14" fillId="9" borderId="103" xfId="0" applyNumberFormat="1" applyFont="1" applyFill="1" applyBorder="1" applyAlignment="1">
      <alignment horizontal="center" vertical="center"/>
    </xf>
    <xf numFmtId="9" fontId="14" fillId="9" borderId="78" xfId="0" applyNumberFormat="1" applyFont="1" applyFill="1" applyBorder="1" applyAlignment="1">
      <alignment horizontal="center" vertical="center"/>
    </xf>
    <xf numFmtId="165" fontId="14" fillId="3" borderId="78" xfId="0" applyNumberFormat="1" applyFont="1" applyFill="1" applyBorder="1" applyAlignment="1">
      <alignment horizontal="center" vertical="center"/>
    </xf>
    <xf numFmtId="0" fontId="11" fillId="3" borderId="0" xfId="0" applyFont="1" applyFill="1" applyAlignment="1">
      <alignment horizontal="left" vertical="center"/>
    </xf>
    <xf numFmtId="9" fontId="14" fillId="3" borderId="0" xfId="0" applyNumberFormat="1" applyFont="1" applyFill="1" applyAlignment="1">
      <alignment horizontal="center" vertical="center"/>
    </xf>
    <xf numFmtId="0" fontId="10" fillId="3" borderId="0" xfId="0" applyFont="1" applyFill="1" applyAlignment="1">
      <alignment horizontal="left" vertical="center"/>
    </xf>
    <xf numFmtId="0" fontId="10" fillId="3" borderId="0" xfId="0" applyFont="1" applyFill="1" applyAlignment="1">
      <alignment vertical="top" wrapText="1"/>
    </xf>
    <xf numFmtId="165" fontId="14" fillId="9" borderId="113" xfId="0" applyNumberFormat="1" applyFont="1" applyFill="1" applyBorder="1" applyAlignment="1">
      <alignment horizontal="center" vertical="center"/>
    </xf>
    <xf numFmtId="9" fontId="14" fillId="9" borderId="115" xfId="0" applyNumberFormat="1" applyFont="1" applyFill="1" applyBorder="1" applyAlignment="1">
      <alignment vertical="center"/>
    </xf>
    <xf numFmtId="10" fontId="14" fillId="9" borderId="116" xfId="0" applyNumberFormat="1" applyFont="1" applyFill="1" applyBorder="1" applyAlignment="1">
      <alignment horizontal="center" vertical="center"/>
    </xf>
    <xf numFmtId="9" fontId="14" fillId="9" borderId="117" xfId="0" applyNumberFormat="1" applyFont="1" applyFill="1" applyBorder="1" applyAlignment="1">
      <alignment vertical="center"/>
    </xf>
    <xf numFmtId="10" fontId="14" fillId="9" borderId="118" xfId="0" applyNumberFormat="1" applyFont="1" applyFill="1" applyBorder="1" applyAlignment="1">
      <alignment horizontal="center" vertical="center"/>
    </xf>
    <xf numFmtId="9" fontId="14" fillId="9" borderId="119" xfId="0" applyNumberFormat="1" applyFont="1" applyFill="1" applyBorder="1" applyAlignment="1">
      <alignment vertical="center"/>
    </xf>
    <xf numFmtId="10" fontId="14" fillId="9" borderId="120" xfId="0" applyNumberFormat="1" applyFont="1" applyFill="1" applyBorder="1" applyAlignment="1">
      <alignment horizontal="center" vertical="center"/>
    </xf>
    <xf numFmtId="9" fontId="14" fillId="3" borderId="113" xfId="0" applyNumberFormat="1" applyFont="1" applyFill="1" applyBorder="1" applyAlignment="1">
      <alignment horizontal="center" vertical="center"/>
    </xf>
    <xf numFmtId="9" fontId="14" fillId="3" borderId="121" xfId="0" applyNumberFormat="1" applyFont="1" applyFill="1" applyBorder="1" applyAlignment="1">
      <alignment vertical="center"/>
    </xf>
    <xf numFmtId="10" fontId="14" fillId="3" borderId="122" xfId="0" applyNumberFormat="1" applyFont="1" applyFill="1" applyBorder="1" applyAlignment="1">
      <alignment horizontal="center" vertical="center"/>
    </xf>
    <xf numFmtId="9" fontId="14" fillId="3" borderId="117" xfId="0" applyNumberFormat="1" applyFont="1" applyFill="1" applyBorder="1" applyAlignment="1">
      <alignment vertical="center"/>
    </xf>
    <xf numFmtId="10" fontId="14" fillId="3" borderId="118" xfId="0" applyNumberFormat="1" applyFont="1" applyFill="1" applyBorder="1" applyAlignment="1">
      <alignment horizontal="center" vertical="center"/>
    </xf>
    <xf numFmtId="9" fontId="14" fillId="3" borderId="119" xfId="0" applyNumberFormat="1" applyFont="1" applyFill="1" applyBorder="1" applyAlignment="1">
      <alignment vertical="center"/>
    </xf>
    <xf numFmtId="10" fontId="14" fillId="3" borderId="120" xfId="0" applyNumberFormat="1" applyFont="1" applyFill="1" applyBorder="1" applyAlignment="1">
      <alignment horizontal="center" vertical="center"/>
    </xf>
    <xf numFmtId="9" fontId="14" fillId="9" borderId="121" xfId="0" applyNumberFormat="1" applyFont="1" applyFill="1" applyBorder="1" applyAlignment="1">
      <alignment vertical="center"/>
    </xf>
    <xf numFmtId="10" fontId="14" fillId="9" borderId="122" xfId="0" applyNumberFormat="1" applyFont="1" applyFill="1" applyBorder="1" applyAlignment="1">
      <alignment horizontal="center" vertical="center"/>
    </xf>
    <xf numFmtId="9" fontId="36" fillId="9" borderId="73" xfId="0" applyNumberFormat="1" applyFont="1" applyFill="1" applyBorder="1" applyAlignment="1">
      <alignment horizontal="left" vertical="center"/>
    </xf>
    <xf numFmtId="9" fontId="36" fillId="9" borderId="28" xfId="0" applyNumberFormat="1" applyFont="1" applyFill="1" applyBorder="1" applyAlignment="1">
      <alignment horizontal="center" vertical="center"/>
    </xf>
    <xf numFmtId="9" fontId="36" fillId="3" borderId="73" xfId="0" applyNumberFormat="1" applyFont="1" applyFill="1" applyBorder="1" applyAlignment="1">
      <alignment horizontal="left" vertical="center"/>
    </xf>
    <xf numFmtId="10" fontId="36" fillId="3" borderId="28" xfId="0" applyNumberFormat="1" applyFont="1" applyFill="1" applyBorder="1" applyAlignment="1">
      <alignment horizontal="center" vertical="center"/>
    </xf>
    <xf numFmtId="9" fontId="36" fillId="9" borderId="123" xfId="0" applyNumberFormat="1" applyFont="1" applyFill="1" applyBorder="1" applyAlignment="1">
      <alignment horizontal="left" vertical="center"/>
    </xf>
    <xf numFmtId="9" fontId="36" fillId="9" borderId="124" xfId="0" applyNumberFormat="1" applyFont="1" applyFill="1" applyBorder="1" applyAlignment="1">
      <alignment horizontal="center" vertical="center"/>
    </xf>
    <xf numFmtId="10" fontId="36" fillId="3" borderId="125" xfId="0" applyNumberFormat="1" applyFont="1" applyFill="1" applyBorder="1" applyAlignment="1">
      <alignment horizontal="center" vertical="center"/>
    </xf>
    <xf numFmtId="9" fontId="36" fillId="9" borderId="126" xfId="0" applyNumberFormat="1" applyFont="1" applyFill="1" applyBorder="1" applyAlignment="1">
      <alignment horizontal="left" vertical="center"/>
    </xf>
    <xf numFmtId="9" fontId="36" fillId="9" borderId="125" xfId="0" applyNumberFormat="1" applyFont="1" applyFill="1" applyBorder="1" applyAlignment="1">
      <alignment horizontal="center" vertical="center"/>
    </xf>
    <xf numFmtId="10" fontId="36" fillId="9" borderId="125" xfId="0" applyNumberFormat="1" applyFont="1" applyFill="1" applyBorder="1" applyAlignment="1">
      <alignment horizontal="center" vertical="center"/>
    </xf>
    <xf numFmtId="9" fontId="36" fillId="3" borderId="126" xfId="0" applyNumberFormat="1" applyFont="1" applyFill="1" applyBorder="1" applyAlignment="1">
      <alignment horizontal="left" vertical="center"/>
    </xf>
    <xf numFmtId="9" fontId="36" fillId="3" borderId="125" xfId="0" applyNumberFormat="1" applyFont="1" applyFill="1" applyBorder="1" applyAlignment="1">
      <alignment horizontal="center" vertical="center"/>
    </xf>
    <xf numFmtId="9" fontId="14" fillId="9" borderId="131" xfId="0" applyNumberFormat="1" applyFont="1" applyFill="1" applyBorder="1" applyAlignment="1">
      <alignment vertical="center"/>
    </xf>
    <xf numFmtId="10" fontId="14" fillId="9" borderId="132" xfId="0" applyNumberFormat="1" applyFont="1" applyFill="1" applyBorder="1" applyAlignment="1">
      <alignment horizontal="center" vertical="center"/>
    </xf>
    <xf numFmtId="9" fontId="14" fillId="3" borderId="133" xfId="0" applyNumberFormat="1" applyFont="1" applyFill="1" applyBorder="1" applyAlignment="1">
      <alignment vertical="center"/>
    </xf>
    <xf numFmtId="10" fontId="14" fillId="3" borderId="134" xfId="0" applyNumberFormat="1" applyFont="1" applyFill="1" applyBorder="1" applyAlignment="1">
      <alignment horizontal="center" vertical="center"/>
    </xf>
    <xf numFmtId="9" fontId="36" fillId="3" borderId="135" xfId="0" applyNumberFormat="1" applyFont="1" applyFill="1" applyBorder="1" applyAlignment="1">
      <alignment horizontal="left" vertical="center"/>
    </xf>
    <xf numFmtId="9" fontId="36" fillId="3" borderId="136" xfId="0" applyNumberFormat="1" applyFont="1" applyFill="1" applyBorder="1" applyAlignment="1">
      <alignment horizontal="center" vertical="center"/>
    </xf>
    <xf numFmtId="165" fontId="14" fillId="3" borderId="137" xfId="0" applyNumberFormat="1" applyFont="1" applyFill="1" applyBorder="1" applyAlignment="1">
      <alignment horizontal="center" vertical="center"/>
    </xf>
    <xf numFmtId="10" fontId="36" fillId="9" borderId="138" xfId="3" applyNumberFormat="1" applyFont="1" applyFill="1" applyBorder="1" applyAlignment="1">
      <alignment horizontal="center" vertical="center"/>
    </xf>
    <xf numFmtId="10" fontId="36" fillId="9" borderId="139" xfId="3" applyNumberFormat="1" applyFont="1" applyFill="1" applyBorder="1" applyAlignment="1">
      <alignment horizontal="center" vertical="center"/>
    </xf>
    <xf numFmtId="10" fontId="36" fillId="9" borderId="140" xfId="3" applyNumberFormat="1" applyFont="1" applyFill="1" applyBorder="1" applyAlignment="1">
      <alignment horizontal="center" vertical="center"/>
    </xf>
    <xf numFmtId="10" fontId="36" fillId="3" borderId="141" xfId="1" applyNumberFormat="1" applyFont="1" applyFill="1" applyBorder="1" applyAlignment="1">
      <alignment horizontal="center" vertical="center"/>
    </xf>
    <xf numFmtId="10" fontId="36" fillId="3" borderId="139" xfId="1" applyNumberFormat="1" applyFont="1" applyFill="1" applyBorder="1" applyAlignment="1">
      <alignment horizontal="center" vertical="center"/>
    </xf>
    <xf numFmtId="10" fontId="36" fillId="3" borderId="140" xfId="1" applyNumberFormat="1" applyFont="1" applyFill="1" applyBorder="1" applyAlignment="1">
      <alignment horizontal="center" vertical="center"/>
    </xf>
    <xf numFmtId="10" fontId="36" fillId="3" borderId="142" xfId="1" applyNumberFormat="1" applyFont="1" applyFill="1" applyBorder="1" applyAlignment="1">
      <alignment horizontal="center" vertical="center"/>
    </xf>
    <xf numFmtId="10" fontId="36" fillId="9" borderId="143" xfId="3" applyNumberFormat="1" applyFont="1" applyFill="1" applyBorder="1" applyAlignment="1">
      <alignment horizontal="center" vertical="center"/>
    </xf>
    <xf numFmtId="0" fontId="16" fillId="4" borderId="0" xfId="0" applyFont="1" applyFill="1" applyAlignment="1">
      <alignment horizontal="center" vertical="center"/>
    </xf>
    <xf numFmtId="0" fontId="14" fillId="0" borderId="154" xfId="0" applyFont="1" applyBorder="1"/>
    <xf numFmtId="3" fontId="36" fillId="0" borderId="155" xfId="0" applyNumberFormat="1" applyFont="1" applyBorder="1"/>
    <xf numFmtId="0" fontId="14" fillId="0" borderId="156" xfId="0" applyFont="1" applyBorder="1"/>
    <xf numFmtId="3" fontId="14" fillId="0" borderId="156" xfId="0" applyNumberFormat="1" applyFont="1" applyBorder="1"/>
    <xf numFmtId="3" fontId="36" fillId="0" borderId="157" xfId="0" applyNumberFormat="1" applyFont="1" applyBorder="1"/>
    <xf numFmtId="0" fontId="36" fillId="0" borderId="158" xfId="0" applyFont="1" applyBorder="1"/>
    <xf numFmtId="0" fontId="36" fillId="0" borderId="159" xfId="0" applyFont="1" applyBorder="1"/>
    <xf numFmtId="0" fontId="36" fillId="0" borderId="0" xfId="0" applyFont="1"/>
    <xf numFmtId="0" fontId="8" fillId="2" borderId="0" xfId="0" applyFont="1" applyFill="1" applyAlignment="1">
      <alignment horizontal="left" vertical="center" wrapText="1"/>
    </xf>
    <xf numFmtId="0" fontId="14" fillId="2" borderId="0" xfId="0" applyFont="1" applyFill="1" applyAlignment="1">
      <alignment horizontal="center" vertical="center"/>
    </xf>
    <xf numFmtId="0" fontId="10" fillId="4" borderId="163" xfId="0" applyFont="1" applyFill="1" applyBorder="1" applyAlignment="1">
      <alignment horizontal="center" vertical="center"/>
    </xf>
    <xf numFmtId="0" fontId="10" fillId="4" borderId="164" xfId="0" applyFont="1" applyFill="1" applyBorder="1" applyAlignment="1">
      <alignment horizontal="center" vertical="center" wrapText="1"/>
    </xf>
    <xf numFmtId="0" fontId="10" fillId="4" borderId="163" xfId="0" applyFont="1" applyFill="1" applyBorder="1" applyAlignment="1">
      <alignment horizontal="center" vertical="center" wrapText="1"/>
    </xf>
    <xf numFmtId="0" fontId="10" fillId="4" borderId="194" xfId="0" applyFont="1" applyFill="1" applyBorder="1" applyAlignment="1">
      <alignment horizontal="center" vertical="center"/>
    </xf>
    <xf numFmtId="0" fontId="10" fillId="4" borderId="195" xfId="0" applyFont="1" applyFill="1" applyBorder="1" applyAlignment="1">
      <alignment horizontal="center" vertical="center"/>
    </xf>
    <xf numFmtId="0" fontId="10" fillId="4" borderId="196" xfId="0" applyFont="1" applyFill="1" applyBorder="1" applyAlignment="1">
      <alignment horizontal="center" vertical="center" wrapText="1"/>
    </xf>
    <xf numFmtId="0" fontId="8" fillId="12" borderId="0" xfId="0" applyFont="1" applyFill="1" applyAlignment="1">
      <alignment horizontal="center" vertical="center"/>
    </xf>
    <xf numFmtId="0" fontId="8" fillId="12" borderId="0" xfId="0" applyFont="1" applyFill="1" applyAlignment="1">
      <alignment horizontal="center" vertical="center" wrapText="1"/>
    </xf>
    <xf numFmtId="0" fontId="8" fillId="12" borderId="0" xfId="0" applyFont="1" applyFill="1" applyAlignment="1">
      <alignment horizontal="right" vertical="center" wrapText="1"/>
    </xf>
    <xf numFmtId="0" fontId="10" fillId="12" borderId="0" xfId="2" applyFont="1" applyFill="1" applyBorder="1" applyAlignment="1">
      <alignment horizontal="center" vertical="center" wrapText="1"/>
    </xf>
    <xf numFmtId="0" fontId="8" fillId="12" borderId="0" xfId="0" applyFont="1" applyFill="1" applyAlignment="1">
      <alignment horizontal="left" vertical="center"/>
    </xf>
    <xf numFmtId="0" fontId="8" fillId="0" borderId="0" xfId="0" applyFont="1" applyAlignment="1">
      <alignment horizontal="left" wrapText="1"/>
    </xf>
    <xf numFmtId="1" fontId="8" fillId="0" borderId="0" xfId="0" applyNumberFormat="1" applyFont="1" applyAlignment="1">
      <alignment horizontal="left" vertical="center" wrapText="1"/>
    </xf>
    <xf numFmtId="0" fontId="8" fillId="3" borderId="0" xfId="0" applyFont="1" applyFill="1" applyAlignment="1">
      <alignment horizontal="center"/>
    </xf>
    <xf numFmtId="0" fontId="8" fillId="0" borderId="62" xfId="0" applyFont="1" applyBorder="1"/>
    <xf numFmtId="0" fontId="8" fillId="0" borderId="63" xfId="0" applyFont="1" applyBorder="1" applyAlignment="1">
      <alignment horizontal="center"/>
    </xf>
    <xf numFmtId="0" fontId="8" fillId="0" borderId="63" xfId="0" applyFont="1" applyBorder="1"/>
    <xf numFmtId="0" fontId="10" fillId="4" borderId="7" xfId="0" applyFont="1" applyFill="1" applyBorder="1" applyAlignment="1">
      <alignment horizontal="center" vertical="center"/>
    </xf>
    <xf numFmtId="0" fontId="10" fillId="4" borderId="85" xfId="0" applyFont="1" applyFill="1" applyBorder="1" applyAlignment="1">
      <alignment horizontal="left" vertical="center" wrapText="1"/>
    </xf>
    <xf numFmtId="0" fontId="10" fillId="4" borderId="235" xfId="0" applyFont="1" applyFill="1" applyBorder="1" applyAlignment="1">
      <alignment horizontal="center" vertical="center" wrapText="1"/>
    </xf>
    <xf numFmtId="0" fontId="10" fillId="4" borderId="85" xfId="0" applyFont="1" applyFill="1" applyBorder="1" applyAlignment="1">
      <alignment horizontal="center" vertical="center" wrapText="1"/>
    </xf>
    <xf numFmtId="0" fontId="10" fillId="4" borderId="62" xfId="0" applyFont="1" applyFill="1" applyBorder="1" applyAlignment="1">
      <alignment vertical="center"/>
    </xf>
    <xf numFmtId="0" fontId="8" fillId="4" borderId="0" xfId="0" applyFont="1" applyFill="1"/>
    <xf numFmtId="3" fontId="14" fillId="9" borderId="236" xfId="0" applyNumberFormat="1" applyFont="1" applyFill="1" applyBorder="1" applyAlignment="1">
      <alignment vertical="center"/>
    </xf>
    <xf numFmtId="3" fontId="14" fillId="9" borderId="10" xfId="0" applyNumberFormat="1" applyFont="1" applyFill="1" applyBorder="1" applyAlignment="1">
      <alignment horizontal="center" vertical="center"/>
    </xf>
    <xf numFmtId="3" fontId="14" fillId="9" borderId="33" xfId="0" applyNumberFormat="1" applyFont="1" applyFill="1" applyBorder="1" applyAlignment="1">
      <alignment horizontal="center" vertical="center"/>
    </xf>
    <xf numFmtId="3" fontId="14" fillId="9" borderId="237" xfId="0" applyNumberFormat="1" applyFont="1" applyFill="1" applyBorder="1" applyAlignment="1">
      <alignment horizontal="center" vertical="center"/>
    </xf>
    <xf numFmtId="3" fontId="14" fillId="3" borderId="0" xfId="0" applyNumberFormat="1" applyFont="1" applyFill="1" applyAlignment="1">
      <alignment vertical="center"/>
    </xf>
    <xf numFmtId="3" fontId="14" fillId="9" borderId="238" xfId="0" applyNumberFormat="1" applyFont="1" applyFill="1" applyBorder="1" applyAlignment="1">
      <alignment vertical="center"/>
    </xf>
    <xf numFmtId="3" fontId="14" fillId="9" borderId="239" xfId="0" applyNumberFormat="1" applyFont="1" applyFill="1" applyBorder="1" applyAlignment="1">
      <alignment horizontal="center" vertical="center"/>
    </xf>
    <xf numFmtId="3" fontId="14" fillId="9" borderId="63" xfId="0" applyNumberFormat="1" applyFont="1" applyFill="1" applyBorder="1" applyAlignment="1">
      <alignment horizontal="center" vertical="center"/>
    </xf>
    <xf numFmtId="3" fontId="14" fillId="9" borderId="224" xfId="0" applyNumberFormat="1" applyFont="1" applyFill="1" applyBorder="1" applyAlignment="1">
      <alignment horizontal="center"/>
    </xf>
    <xf numFmtId="3" fontId="14" fillId="9" borderId="242" xfId="0" applyNumberFormat="1" applyFont="1" applyFill="1" applyBorder="1" applyAlignment="1">
      <alignment horizontal="center"/>
    </xf>
    <xf numFmtId="0" fontId="14" fillId="9" borderId="63" xfId="0" applyFont="1" applyFill="1" applyBorder="1"/>
    <xf numFmtId="0" fontId="46" fillId="3" borderId="0" xfId="0" applyFont="1" applyFill="1"/>
    <xf numFmtId="0" fontId="46" fillId="0" borderId="0" xfId="0" applyFont="1"/>
    <xf numFmtId="3" fontId="14" fillId="9" borderId="243" xfId="0" applyNumberFormat="1" applyFont="1" applyFill="1" applyBorder="1" applyAlignment="1">
      <alignment vertical="center"/>
    </xf>
    <xf numFmtId="3" fontId="14" fillId="9" borderId="11" xfId="0" applyNumberFormat="1" applyFont="1" applyFill="1" applyBorder="1" applyAlignment="1">
      <alignment horizontal="center" vertical="center"/>
    </xf>
    <xf numFmtId="3" fontId="14" fillId="9" borderId="222" xfId="0" applyNumberFormat="1" applyFont="1" applyFill="1" applyBorder="1" applyAlignment="1">
      <alignment horizontal="center" vertical="center"/>
    </xf>
    <xf numFmtId="3" fontId="14" fillId="9" borderId="244" xfId="0" applyNumberFormat="1" applyFont="1" applyFill="1" applyBorder="1" applyAlignment="1">
      <alignment horizontal="center" vertical="center"/>
    </xf>
    <xf numFmtId="3" fontId="14" fillId="9" borderId="245" xfId="0" applyNumberFormat="1" applyFont="1" applyFill="1" applyBorder="1" applyAlignment="1">
      <alignment vertical="center"/>
    </xf>
    <xf numFmtId="3" fontId="14" fillId="9" borderId="246" xfId="0" applyNumberFormat="1" applyFont="1" applyFill="1" applyBorder="1" applyAlignment="1">
      <alignment horizontal="center" vertical="center"/>
    </xf>
    <xf numFmtId="3" fontId="14" fillId="9" borderId="228" xfId="0" applyNumberFormat="1" applyFont="1" applyFill="1" applyBorder="1" applyAlignment="1">
      <alignment horizontal="center"/>
    </xf>
    <xf numFmtId="3" fontId="14" fillId="9" borderId="249" xfId="0" applyNumberFormat="1" applyFont="1" applyFill="1" applyBorder="1" applyAlignment="1">
      <alignment horizontal="center"/>
    </xf>
    <xf numFmtId="3" fontId="14" fillId="9" borderId="250" xfId="0" applyNumberFormat="1" applyFont="1" applyFill="1" applyBorder="1" applyAlignment="1">
      <alignment vertical="center"/>
    </xf>
    <xf numFmtId="3" fontId="14" fillId="9" borderId="8" xfId="0" applyNumberFormat="1" applyFont="1" applyFill="1" applyBorder="1" applyAlignment="1">
      <alignment horizontal="center" vertical="center"/>
    </xf>
    <xf numFmtId="3" fontId="14" fillId="9" borderId="223" xfId="0" applyNumberFormat="1" applyFont="1" applyFill="1" applyBorder="1" applyAlignment="1">
      <alignment horizontal="center" vertical="center"/>
    </xf>
    <xf numFmtId="3" fontId="14" fillId="9" borderId="251" xfId="0" applyNumberFormat="1" applyFont="1" applyFill="1" applyBorder="1" applyAlignment="1">
      <alignment horizontal="center" vertical="center"/>
    </xf>
    <xf numFmtId="3" fontId="14" fillId="9" borderId="252" xfId="0" applyNumberFormat="1" applyFont="1" applyFill="1" applyBorder="1" applyAlignment="1">
      <alignment vertical="center"/>
    </xf>
    <xf numFmtId="3" fontId="14" fillId="9" borderId="253" xfId="0" applyNumberFormat="1" applyFont="1" applyFill="1" applyBorder="1" applyAlignment="1">
      <alignment horizontal="center" vertical="center"/>
    </xf>
    <xf numFmtId="3" fontId="14" fillId="9" borderId="235" xfId="0" applyNumberFormat="1" applyFont="1" applyFill="1" applyBorder="1" applyAlignment="1">
      <alignment horizontal="center" vertical="center"/>
    </xf>
    <xf numFmtId="3" fontId="14" fillId="9" borderId="256" xfId="0" applyNumberFormat="1" applyFont="1" applyFill="1" applyBorder="1" applyAlignment="1">
      <alignment vertical="center"/>
    </xf>
    <xf numFmtId="3" fontId="14" fillId="9" borderId="18" xfId="0" applyNumberFormat="1" applyFont="1" applyFill="1" applyBorder="1" applyAlignment="1">
      <alignment horizontal="center"/>
    </xf>
    <xf numFmtId="3" fontId="14" fillId="9" borderId="257" xfId="0" applyNumberFormat="1" applyFont="1" applyFill="1" applyBorder="1" applyAlignment="1">
      <alignment horizontal="center"/>
    </xf>
    <xf numFmtId="0" fontId="14" fillId="9" borderId="235" xfId="0" applyFont="1" applyFill="1" applyBorder="1"/>
    <xf numFmtId="3" fontId="14" fillId="3" borderId="236" xfId="0" applyNumberFormat="1" applyFont="1" applyFill="1" applyBorder="1" applyAlignment="1">
      <alignment vertical="center"/>
    </xf>
    <xf numFmtId="3" fontId="14" fillId="3" borderId="10" xfId="0" applyNumberFormat="1" applyFont="1" applyFill="1" applyBorder="1" applyAlignment="1">
      <alignment horizontal="center" vertical="center"/>
    </xf>
    <xf numFmtId="3" fontId="14" fillId="3" borderId="33" xfId="0" applyNumberFormat="1" applyFont="1" applyFill="1" applyBorder="1" applyAlignment="1">
      <alignment horizontal="center" vertical="center"/>
    </xf>
    <xf numFmtId="3" fontId="14" fillId="3" borderId="237" xfId="0" applyNumberFormat="1" applyFont="1" applyFill="1" applyBorder="1" applyAlignment="1">
      <alignment horizontal="center" vertical="center"/>
    </xf>
    <xf numFmtId="3" fontId="14" fillId="3" borderId="238" xfId="0" applyNumberFormat="1" applyFont="1" applyFill="1" applyBorder="1" applyAlignment="1">
      <alignment vertical="center"/>
    </xf>
    <xf numFmtId="3" fontId="14" fillId="3" borderId="239" xfId="0" applyNumberFormat="1" applyFont="1" applyFill="1" applyBorder="1" applyAlignment="1">
      <alignment horizontal="center" vertical="center"/>
    </xf>
    <xf numFmtId="3" fontId="14" fillId="3" borderId="258" xfId="0" applyNumberFormat="1" applyFont="1" applyFill="1" applyBorder="1" applyAlignment="1">
      <alignment horizontal="center" vertical="center"/>
    </xf>
    <xf numFmtId="3" fontId="14" fillId="3" borderId="224" xfId="0" applyNumberFormat="1" applyFont="1" applyFill="1" applyBorder="1" applyAlignment="1">
      <alignment horizontal="center"/>
    </xf>
    <xf numFmtId="3" fontId="14" fillId="3" borderId="249" xfId="0" applyNumberFormat="1" applyFont="1" applyFill="1" applyBorder="1" applyAlignment="1">
      <alignment horizontal="center"/>
    </xf>
    <xf numFmtId="0" fontId="14" fillId="3" borderId="63" xfId="0" applyFont="1" applyFill="1" applyBorder="1"/>
    <xf numFmtId="3" fontId="14" fillId="3" borderId="243" xfId="0" applyNumberFormat="1" applyFont="1" applyFill="1" applyBorder="1" applyAlignment="1">
      <alignment vertical="center"/>
    </xf>
    <xf numFmtId="3" fontId="14" fillId="3" borderId="11" xfId="0" applyNumberFormat="1" applyFont="1" applyFill="1" applyBorder="1" applyAlignment="1">
      <alignment horizontal="center" vertical="center"/>
    </xf>
    <xf numFmtId="3" fontId="14" fillId="3" borderId="222" xfId="0" applyNumberFormat="1" applyFont="1" applyFill="1" applyBorder="1" applyAlignment="1">
      <alignment horizontal="center" vertical="center"/>
    </xf>
    <xf numFmtId="3" fontId="14" fillId="3" borderId="244" xfId="0" applyNumberFormat="1" applyFont="1" applyFill="1" applyBorder="1" applyAlignment="1">
      <alignment horizontal="center" vertical="center"/>
    </xf>
    <xf numFmtId="3" fontId="14" fillId="3" borderId="245" xfId="0" applyNumberFormat="1" applyFont="1" applyFill="1" applyBorder="1" applyAlignment="1">
      <alignment vertical="center"/>
    </xf>
    <xf numFmtId="3" fontId="14" fillId="3" borderId="246" xfId="0" applyNumberFormat="1" applyFont="1" applyFill="1" applyBorder="1" applyAlignment="1">
      <alignment horizontal="center" vertical="center"/>
    </xf>
    <xf numFmtId="3" fontId="14" fillId="3" borderId="63" xfId="0" applyNumberFormat="1" applyFont="1" applyFill="1" applyBorder="1" applyAlignment="1">
      <alignment horizontal="center" vertical="center"/>
    </xf>
    <xf numFmtId="3" fontId="14" fillId="3" borderId="228" xfId="0" applyNumberFormat="1" applyFont="1" applyFill="1" applyBorder="1" applyAlignment="1">
      <alignment horizontal="center"/>
    </xf>
    <xf numFmtId="3" fontId="14" fillId="3" borderId="250" xfId="0" applyNumberFormat="1" applyFont="1" applyFill="1" applyBorder="1" applyAlignment="1">
      <alignment vertical="center"/>
    </xf>
    <xf numFmtId="3" fontId="14" fillId="3" borderId="8" xfId="0" applyNumberFormat="1" applyFont="1" applyFill="1" applyBorder="1" applyAlignment="1">
      <alignment horizontal="center" vertical="center"/>
    </xf>
    <xf numFmtId="3" fontId="14" fillId="3" borderId="223" xfId="0" applyNumberFormat="1" applyFont="1" applyFill="1" applyBorder="1" applyAlignment="1">
      <alignment horizontal="center" vertical="center"/>
    </xf>
    <xf numFmtId="3" fontId="14" fillId="3" borderId="251" xfId="0" applyNumberFormat="1" applyFont="1" applyFill="1" applyBorder="1" applyAlignment="1">
      <alignment horizontal="center" vertical="center"/>
    </xf>
    <xf numFmtId="3" fontId="14" fillId="3" borderId="252" xfId="0" applyNumberFormat="1" applyFont="1" applyFill="1" applyBorder="1" applyAlignment="1">
      <alignment vertical="center"/>
    </xf>
    <xf numFmtId="3" fontId="14" fillId="3" borderId="263" xfId="0" applyNumberFormat="1" applyFont="1" applyFill="1" applyBorder="1" applyAlignment="1">
      <alignment horizontal="center" vertical="center"/>
    </xf>
    <xf numFmtId="3" fontId="14" fillId="3" borderId="235" xfId="0" applyNumberFormat="1" applyFont="1" applyFill="1" applyBorder="1" applyAlignment="1">
      <alignment horizontal="center" vertical="center"/>
    </xf>
    <xf numFmtId="3" fontId="14" fillId="3" borderId="256" xfId="0" applyNumberFormat="1" applyFont="1" applyFill="1" applyBorder="1" applyAlignment="1">
      <alignment vertical="center"/>
    </xf>
    <xf numFmtId="3" fontId="14" fillId="3" borderId="18" xfId="0" applyNumberFormat="1" applyFont="1" applyFill="1" applyBorder="1" applyAlignment="1">
      <alignment horizontal="center"/>
    </xf>
    <xf numFmtId="3" fontId="14" fillId="3" borderId="257" xfId="0" applyNumberFormat="1" applyFont="1" applyFill="1" applyBorder="1" applyAlignment="1">
      <alignment horizontal="center"/>
    </xf>
    <xf numFmtId="0" fontId="14" fillId="3" borderId="235" xfId="0" applyFont="1" applyFill="1" applyBorder="1"/>
    <xf numFmtId="3" fontId="14" fillId="9" borderId="258" xfId="0" applyNumberFormat="1" applyFont="1" applyFill="1" applyBorder="1" applyAlignment="1">
      <alignment horizontal="center" vertical="center"/>
    </xf>
    <xf numFmtId="3" fontId="14" fillId="0" borderId="10" xfId="0" applyNumberFormat="1" applyFont="1" applyBorder="1" applyAlignment="1">
      <alignment horizontal="center" vertical="center"/>
    </xf>
    <xf numFmtId="3" fontId="14" fillId="0" borderId="33" xfId="0" applyNumberFormat="1" applyFont="1" applyBorder="1" applyAlignment="1">
      <alignment horizontal="center" vertical="center"/>
    </xf>
    <xf numFmtId="3" fontId="14" fillId="0" borderId="237" xfId="0" applyNumberFormat="1" applyFont="1" applyBorder="1" applyAlignment="1">
      <alignment horizontal="center" vertical="center"/>
    </xf>
    <xf numFmtId="3" fontId="14" fillId="0" borderId="11" xfId="0" applyNumberFormat="1" applyFont="1" applyBorder="1" applyAlignment="1">
      <alignment horizontal="center" vertical="center"/>
    </xf>
    <xf numFmtId="3" fontId="14" fillId="0" borderId="222" xfId="0" applyNumberFormat="1" applyFont="1" applyBorder="1" applyAlignment="1">
      <alignment horizontal="center" vertical="center"/>
    </xf>
    <xf numFmtId="3" fontId="14" fillId="0" borderId="244" xfId="0" applyNumberFormat="1" applyFont="1" applyBorder="1" applyAlignment="1">
      <alignment horizontal="center" vertical="center"/>
    </xf>
    <xf numFmtId="3" fontId="14" fillId="0" borderId="8" xfId="0" applyNumberFormat="1" applyFont="1" applyBorder="1" applyAlignment="1">
      <alignment horizontal="center" vertical="center"/>
    </xf>
    <xf numFmtId="3" fontId="14" fillId="0" borderId="223" xfId="0" applyNumberFormat="1" applyFont="1" applyBorder="1" applyAlignment="1">
      <alignment horizontal="center" vertical="center"/>
    </xf>
    <xf numFmtId="3" fontId="14" fillId="0" borderId="251" xfId="0" applyNumberFormat="1" applyFont="1" applyBorder="1" applyAlignment="1">
      <alignment horizontal="center" vertical="center"/>
    </xf>
    <xf numFmtId="3" fontId="14" fillId="3" borderId="267" xfId="0" applyNumberFormat="1" applyFont="1" applyFill="1" applyBorder="1" applyAlignment="1">
      <alignment horizontal="center"/>
    </xf>
    <xf numFmtId="3" fontId="14" fillId="9" borderId="268" xfId="0" applyNumberFormat="1" applyFont="1" applyFill="1" applyBorder="1" applyAlignment="1">
      <alignment horizontal="center" vertical="center"/>
    </xf>
    <xf numFmtId="3" fontId="14" fillId="9" borderId="269" xfId="0" applyNumberFormat="1" applyFont="1" applyFill="1" applyBorder="1" applyAlignment="1">
      <alignment vertical="center"/>
    </xf>
    <xf numFmtId="3" fontId="14" fillId="9" borderId="270" xfId="0" applyNumberFormat="1" applyFont="1" applyFill="1" applyBorder="1" applyAlignment="1">
      <alignment horizontal="center"/>
    </xf>
    <xf numFmtId="3" fontId="14" fillId="9" borderId="271" xfId="0" applyNumberFormat="1" applyFont="1" applyFill="1" applyBorder="1" applyAlignment="1">
      <alignment horizontal="center"/>
    </xf>
    <xf numFmtId="0" fontId="14" fillId="9" borderId="272" xfId="0" applyFont="1" applyFill="1" applyBorder="1"/>
    <xf numFmtId="3" fontId="14" fillId="9" borderId="273" xfId="0" applyNumberFormat="1" applyFont="1" applyFill="1" applyBorder="1" applyAlignment="1">
      <alignment vertical="center"/>
    </xf>
    <xf numFmtId="3" fontId="14" fillId="9" borderId="274" xfId="0" applyNumberFormat="1" applyFont="1" applyFill="1" applyBorder="1" applyAlignment="1">
      <alignment horizontal="center"/>
    </xf>
    <xf numFmtId="3" fontId="14" fillId="9" borderId="275" xfId="0" applyNumberFormat="1" applyFont="1" applyFill="1" applyBorder="1" applyAlignment="1">
      <alignment horizontal="center"/>
    </xf>
    <xf numFmtId="0" fontId="14" fillId="9" borderId="276" xfId="0" applyFont="1" applyFill="1" applyBorder="1"/>
    <xf numFmtId="0" fontId="14" fillId="3" borderId="272" xfId="0" applyFont="1" applyFill="1" applyBorder="1"/>
    <xf numFmtId="0" fontId="14" fillId="3" borderId="276" xfId="0" applyFont="1" applyFill="1" applyBorder="1"/>
    <xf numFmtId="3" fontId="14" fillId="3" borderId="271" xfId="0" applyNumberFormat="1" applyFont="1" applyFill="1" applyBorder="1" applyAlignment="1">
      <alignment horizontal="center"/>
    </xf>
    <xf numFmtId="3" fontId="14" fillId="3" borderId="253" xfId="0" applyNumberFormat="1" applyFont="1" applyFill="1" applyBorder="1" applyAlignment="1">
      <alignment horizontal="center" vertical="center"/>
    </xf>
    <xf numFmtId="3" fontId="14" fillId="3" borderId="275" xfId="0" applyNumberFormat="1" applyFont="1" applyFill="1" applyBorder="1" applyAlignment="1">
      <alignment horizontal="center"/>
    </xf>
    <xf numFmtId="0" fontId="8" fillId="3" borderId="0" xfId="0" applyFont="1" applyFill="1" applyAlignment="1">
      <alignment vertical="top" wrapText="1"/>
    </xf>
    <xf numFmtId="0" fontId="28" fillId="3" borderId="0" xfId="0" applyFont="1" applyFill="1" applyAlignment="1">
      <alignment vertical="center"/>
    </xf>
    <xf numFmtId="0" fontId="28" fillId="3" borderId="0" xfId="0" applyFont="1" applyFill="1" applyAlignment="1">
      <alignment vertical="top" wrapText="1"/>
    </xf>
    <xf numFmtId="0" fontId="22" fillId="3" borderId="0" xfId="0" applyFont="1" applyFill="1" applyAlignment="1">
      <alignment vertical="top" wrapText="1"/>
    </xf>
    <xf numFmtId="0" fontId="8" fillId="4" borderId="0" xfId="0" applyFont="1" applyFill="1" applyAlignment="1">
      <alignment vertical="top" wrapText="1"/>
    </xf>
    <xf numFmtId="0" fontId="8" fillId="4" borderId="0" xfId="0" applyFont="1" applyFill="1" applyAlignment="1">
      <alignment horizontal="center" vertical="center" wrapText="1"/>
    </xf>
    <xf numFmtId="0" fontId="8" fillId="4" borderId="0" xfId="0" applyFont="1" applyFill="1" applyAlignment="1">
      <alignment vertical="top"/>
    </xf>
    <xf numFmtId="0" fontId="16" fillId="4" borderId="1" xfId="0" applyFont="1" applyFill="1" applyBorder="1" applyAlignment="1">
      <alignment vertical="top" wrapText="1"/>
    </xf>
    <xf numFmtId="0" fontId="14" fillId="0" borderId="23"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25" xfId="0" applyFont="1" applyBorder="1" applyAlignment="1">
      <alignment horizontal="center" vertical="center"/>
    </xf>
    <xf numFmtId="0" fontId="14" fillId="0" borderId="25" xfId="0" applyFont="1" applyBorder="1" applyAlignment="1">
      <alignment horizontal="center" vertical="center" wrapText="1"/>
    </xf>
    <xf numFmtId="0" fontId="14" fillId="0" borderId="26" xfId="0" applyFont="1" applyBorder="1" applyAlignment="1">
      <alignment horizontal="left" vertical="center" wrapText="1"/>
    </xf>
    <xf numFmtId="0" fontId="46" fillId="0" borderId="0" xfId="0" applyFont="1" applyAlignment="1">
      <alignment vertical="center"/>
    </xf>
    <xf numFmtId="0" fontId="14" fillId="9" borderId="27" xfId="0" applyFont="1" applyFill="1" applyBorder="1" applyAlignment="1">
      <alignment horizontal="center" vertical="center" wrapText="1"/>
    </xf>
    <xf numFmtId="0" fontId="14" fillId="9" borderId="25" xfId="0" applyFont="1" applyFill="1" applyBorder="1" applyAlignment="1">
      <alignment horizontal="center" vertical="center" wrapText="1"/>
    </xf>
    <xf numFmtId="0" fontId="14" fillId="9" borderId="25" xfId="0" applyFont="1" applyFill="1" applyBorder="1" applyAlignment="1">
      <alignment vertical="center"/>
    </xf>
    <xf numFmtId="0" fontId="14" fillId="0" borderId="27" xfId="0" applyFont="1" applyBorder="1" applyAlignment="1">
      <alignment horizontal="center" vertical="center" wrapText="1"/>
    </xf>
    <xf numFmtId="0" fontId="14" fillId="0" borderId="25" xfId="0" applyFont="1" applyBorder="1" applyAlignment="1">
      <alignment vertical="center"/>
    </xf>
    <xf numFmtId="0" fontId="14" fillId="13" borderId="27" xfId="0" applyFont="1" applyFill="1" applyBorder="1" applyAlignment="1">
      <alignment horizontal="center" vertical="center" wrapText="1"/>
    </xf>
    <xf numFmtId="0" fontId="14" fillId="13" borderId="25" xfId="0" applyFont="1" applyFill="1" applyBorder="1" applyAlignment="1">
      <alignment horizontal="center" vertical="center" wrapText="1"/>
    </xf>
    <xf numFmtId="0" fontId="14" fillId="9" borderId="25" xfId="0" applyFont="1" applyFill="1" applyBorder="1" applyAlignment="1">
      <alignment horizontal="center" vertical="center"/>
    </xf>
    <xf numFmtId="0" fontId="14" fillId="9" borderId="26" xfId="0" applyFont="1" applyFill="1" applyBorder="1" applyAlignment="1">
      <alignment horizontal="left" vertical="center" wrapText="1"/>
    </xf>
    <xf numFmtId="0" fontId="14" fillId="0" borderId="26" xfId="0" quotePrefix="1" applyFont="1" applyBorder="1" applyAlignment="1">
      <alignment horizontal="left" vertical="center" wrapText="1"/>
    </xf>
    <xf numFmtId="0" fontId="14" fillId="14" borderId="91" xfId="0" applyFont="1" applyFill="1" applyBorder="1" applyAlignment="1">
      <alignment vertical="center" wrapText="1"/>
    </xf>
    <xf numFmtId="0" fontId="14" fillId="14" borderId="91" xfId="0" applyFont="1" applyFill="1" applyBorder="1" applyAlignment="1">
      <alignment horizontal="center" vertical="center" wrapText="1"/>
    </xf>
    <xf numFmtId="0" fontId="14" fillId="14" borderId="221" xfId="0" applyFont="1" applyFill="1" applyBorder="1" applyAlignment="1">
      <alignment vertical="center"/>
    </xf>
    <xf numFmtId="0" fontId="14" fillId="14" borderId="22" xfId="0" applyFont="1" applyFill="1" applyBorder="1" applyAlignment="1">
      <alignment horizontal="center" vertical="center"/>
    </xf>
    <xf numFmtId="0" fontId="14" fillId="14" borderId="0" xfId="0" applyFont="1" applyFill="1" applyAlignment="1">
      <alignment horizontal="left" vertical="center" wrapText="1"/>
    </xf>
    <xf numFmtId="0" fontId="18" fillId="3" borderId="0" xfId="0" applyFont="1" applyFill="1" applyAlignment="1">
      <alignment vertical="center"/>
    </xf>
    <xf numFmtId="0" fontId="18" fillId="3" borderId="0" xfId="0" applyFont="1" applyFill="1" applyAlignment="1">
      <alignment vertical="top" wrapText="1"/>
    </xf>
    <xf numFmtId="0" fontId="38" fillId="3" borderId="0" xfId="0" applyFont="1" applyFill="1"/>
    <xf numFmtId="1" fontId="46" fillId="0" borderId="0" xfId="0" applyNumberFormat="1" applyFont="1" applyAlignment="1">
      <alignment horizontal="right" vertical="center" wrapText="1"/>
    </xf>
    <xf numFmtId="2" fontId="46" fillId="0" borderId="0" xfId="0" applyNumberFormat="1" applyFont="1" applyAlignment="1">
      <alignment horizontal="right" vertical="center" wrapText="1"/>
    </xf>
    <xf numFmtId="0" fontId="46" fillId="0" borderId="0" xfId="0" applyFont="1" applyAlignment="1">
      <alignment horizontal="center" vertical="center" wrapText="1"/>
    </xf>
    <xf numFmtId="0" fontId="46" fillId="0" borderId="0" xfId="0" applyFont="1" applyAlignment="1">
      <alignment vertical="center" wrapText="1"/>
    </xf>
    <xf numFmtId="0" fontId="46" fillId="0" borderId="0" xfId="0" applyFont="1" applyAlignment="1">
      <alignment wrapText="1"/>
    </xf>
    <xf numFmtId="0" fontId="46" fillId="0" borderId="0" xfId="2" applyFont="1" applyFill="1" applyBorder="1" applyAlignment="1">
      <alignment vertical="center" wrapText="1"/>
    </xf>
    <xf numFmtId="2" fontId="46" fillId="0" borderId="0" xfId="0" applyNumberFormat="1" applyFont="1" applyAlignment="1">
      <alignment horizontal="center" vertical="center" wrapText="1"/>
    </xf>
    <xf numFmtId="0" fontId="46" fillId="0" borderId="0" xfId="0" applyFont="1" applyAlignment="1">
      <alignment horizontal="left" vertical="center" wrapText="1"/>
    </xf>
    <xf numFmtId="2" fontId="46" fillId="0" borderId="0" xfId="0" applyNumberFormat="1" applyFont="1" applyAlignment="1">
      <alignment vertical="top" wrapText="1"/>
    </xf>
    <xf numFmtId="0" fontId="51" fillId="3" borderId="0" xfId="0" applyFont="1" applyFill="1" applyAlignment="1">
      <alignment vertical="center" wrapText="1"/>
    </xf>
    <xf numFmtId="0" fontId="51" fillId="0" borderId="0" xfId="0" applyFont="1"/>
    <xf numFmtId="2" fontId="46" fillId="0" borderId="0" xfId="0" applyNumberFormat="1" applyFont="1" applyAlignment="1">
      <alignment vertical="center" wrapText="1"/>
    </xf>
    <xf numFmtId="0" fontId="55" fillId="0" borderId="0" xfId="0" applyFont="1" applyAlignment="1">
      <alignment wrapText="1"/>
    </xf>
    <xf numFmtId="0" fontId="51" fillId="3" borderId="0" xfId="0" applyFont="1" applyFill="1"/>
    <xf numFmtId="0" fontId="52" fillId="0" borderId="0" xfId="0" applyFont="1" applyAlignment="1">
      <alignment vertical="center" wrapText="1"/>
    </xf>
    <xf numFmtId="0" fontId="51" fillId="0" borderId="0" xfId="0" applyFont="1" applyAlignment="1">
      <alignment vertical="center" wrapText="1"/>
    </xf>
    <xf numFmtId="0" fontId="56" fillId="0" borderId="0" xfId="0" applyFont="1" applyAlignment="1">
      <alignment wrapText="1"/>
    </xf>
    <xf numFmtId="0" fontId="46" fillId="0" borderId="0" xfId="0" applyFont="1" applyAlignment="1">
      <alignment horizontal="left" wrapText="1"/>
    </xf>
    <xf numFmtId="0" fontId="57" fillId="0" borderId="0" xfId="0" applyFont="1"/>
    <xf numFmtId="0" fontId="56" fillId="0" borderId="0" xfId="0" applyFont="1"/>
    <xf numFmtId="0" fontId="46" fillId="16" borderId="344" xfId="0" applyFont="1" applyFill="1" applyBorder="1" applyAlignment="1">
      <alignment wrapText="1"/>
    </xf>
    <xf numFmtId="0" fontId="46" fillId="16" borderId="343" xfId="0" applyFont="1" applyFill="1" applyBorder="1" applyAlignment="1">
      <alignment vertical="center" wrapText="1"/>
    </xf>
    <xf numFmtId="0" fontId="59" fillId="0" borderId="0" xfId="0" applyFont="1" applyAlignment="1">
      <alignment horizontal="center" vertical="center" wrapText="1"/>
    </xf>
    <xf numFmtId="0" fontId="59" fillId="0" borderId="0" xfId="0" applyFont="1" applyAlignment="1">
      <alignment vertical="center" wrapText="1"/>
    </xf>
    <xf numFmtId="0" fontId="60" fillId="0" borderId="0" xfId="2" applyFont="1" applyFill="1" applyBorder="1" applyAlignment="1">
      <alignment vertical="center" wrapText="1"/>
    </xf>
    <xf numFmtId="0" fontId="59" fillId="0" borderId="0" xfId="2" applyFont="1" applyFill="1" applyBorder="1" applyAlignment="1">
      <alignment vertical="center" wrapText="1"/>
    </xf>
    <xf numFmtId="2" fontId="59" fillId="0" borderId="0" xfId="0" applyNumberFormat="1" applyFont="1" applyAlignment="1">
      <alignment horizontal="center" vertical="center" wrapText="1"/>
    </xf>
    <xf numFmtId="0" fontId="59" fillId="0" borderId="0" xfId="0" applyFont="1" applyAlignment="1">
      <alignment horizontal="left" vertical="center" wrapText="1"/>
    </xf>
    <xf numFmtId="43" fontId="59" fillId="0" borderId="0" xfId="9" applyFont="1" applyAlignment="1">
      <alignment horizontal="right" vertical="center" wrapText="1"/>
    </xf>
    <xf numFmtId="2" fontId="59" fillId="0" borderId="0" xfId="0" applyNumberFormat="1" applyFont="1" applyAlignment="1">
      <alignment horizontal="right" vertical="center" wrapText="1"/>
    </xf>
    <xf numFmtId="2" fontId="59" fillId="0" borderId="0" xfId="0" applyNumberFormat="1" applyFont="1" applyAlignment="1">
      <alignment vertical="top" wrapText="1"/>
    </xf>
    <xf numFmtId="0" fontId="61" fillId="3" borderId="0" xfId="0" applyFont="1" applyFill="1" applyAlignment="1">
      <alignment vertical="center" wrapText="1"/>
    </xf>
    <xf numFmtId="0" fontId="61" fillId="0" borderId="0" xfId="0" applyFont="1" applyAlignment="1">
      <alignment vertical="center" wrapText="1"/>
    </xf>
    <xf numFmtId="0" fontId="62" fillId="0" borderId="0" xfId="0" applyFont="1"/>
    <xf numFmtId="0" fontId="46" fillId="13" borderId="0" xfId="0" applyFont="1" applyFill="1" applyAlignment="1">
      <alignment horizontal="center" vertical="center" wrapText="1"/>
    </xf>
    <xf numFmtId="0" fontId="46" fillId="13" borderId="0" xfId="4" applyFont="1" applyFill="1" applyAlignment="1">
      <alignment vertical="center" wrapText="1"/>
    </xf>
    <xf numFmtId="0" fontId="46" fillId="13" borderId="0" xfId="2" applyFont="1" applyFill="1" applyBorder="1" applyAlignment="1">
      <alignment vertical="center" wrapText="1"/>
    </xf>
    <xf numFmtId="2" fontId="46" fillId="13" borderId="0" xfId="4" applyNumberFormat="1" applyFont="1" applyFill="1" applyAlignment="1">
      <alignment horizontal="center" vertical="center" wrapText="1"/>
    </xf>
    <xf numFmtId="0" fontId="46" fillId="13" borderId="0" xfId="4" applyFont="1" applyFill="1" applyAlignment="1">
      <alignment horizontal="left" vertical="center" wrapText="1"/>
    </xf>
    <xf numFmtId="1" fontId="46" fillId="13" borderId="0" xfId="4" applyNumberFormat="1" applyFont="1" applyFill="1" applyAlignment="1">
      <alignment horizontal="right" vertical="center" wrapText="1"/>
    </xf>
    <xf numFmtId="2" fontId="46" fillId="13" borderId="0" xfId="4" applyNumberFormat="1" applyFont="1" applyFill="1" applyAlignment="1">
      <alignment horizontal="right" vertical="center" wrapText="1"/>
    </xf>
    <xf numFmtId="0" fontId="46" fillId="13" borderId="0" xfId="4" applyFont="1" applyFill="1" applyAlignment="1">
      <alignment horizontal="center" vertical="center" wrapText="1"/>
    </xf>
    <xf numFmtId="0" fontId="46" fillId="13" borderId="0" xfId="0" applyFont="1" applyFill="1" applyAlignment="1">
      <alignment vertical="center" wrapText="1"/>
    </xf>
    <xf numFmtId="2" fontId="46" fillId="13" borderId="0" xfId="4" applyNumberFormat="1" applyFont="1" applyFill="1" applyAlignment="1">
      <alignment vertical="top" wrapText="1"/>
    </xf>
    <xf numFmtId="0" fontId="51" fillId="13" borderId="0" xfId="0" applyFont="1" applyFill="1" applyAlignment="1">
      <alignment vertical="center" wrapText="1"/>
    </xf>
    <xf numFmtId="9" fontId="36" fillId="9" borderId="0" xfId="3" applyFont="1" applyFill="1" applyBorder="1" applyAlignment="1">
      <alignment horizontal="center" vertical="center"/>
    </xf>
    <xf numFmtId="0" fontId="14" fillId="9" borderId="0" xfId="0" applyFont="1" applyFill="1" applyAlignment="1">
      <alignment horizontal="left" vertical="top"/>
    </xf>
    <xf numFmtId="9" fontId="14" fillId="9" borderId="0" xfId="0" applyNumberFormat="1" applyFont="1" applyFill="1" applyAlignment="1">
      <alignment horizontal="center" vertical="center"/>
    </xf>
    <xf numFmtId="0" fontId="46" fillId="17" borderId="0" xfId="0" applyFont="1" applyFill="1" applyAlignment="1">
      <alignment horizontal="center" vertical="center" wrapText="1"/>
    </xf>
    <xf numFmtId="0" fontId="46" fillId="17" borderId="0" xfId="0" applyFont="1" applyFill="1" applyAlignment="1">
      <alignment vertical="center" wrapText="1"/>
    </xf>
    <xf numFmtId="0" fontId="46" fillId="17" borderId="0" xfId="2" applyFont="1" applyFill="1" applyBorder="1" applyAlignment="1">
      <alignment vertical="center" wrapText="1"/>
    </xf>
    <xf numFmtId="2" fontId="46" fillId="17" borderId="0" xfId="0" applyNumberFormat="1" applyFont="1" applyFill="1" applyAlignment="1">
      <alignment horizontal="center" vertical="center" wrapText="1"/>
    </xf>
    <xf numFmtId="0" fontId="46" fillId="17" borderId="0" xfId="0" applyFont="1" applyFill="1" applyAlignment="1">
      <alignment horizontal="left" vertical="center" wrapText="1"/>
    </xf>
    <xf numFmtId="1" fontId="46" fillId="17" borderId="0" xfId="0" applyNumberFormat="1" applyFont="1" applyFill="1" applyAlignment="1">
      <alignment horizontal="right" vertical="center" wrapText="1"/>
    </xf>
    <xf numFmtId="2" fontId="46" fillId="17" borderId="0" xfId="0" applyNumberFormat="1" applyFont="1" applyFill="1" applyAlignment="1">
      <alignment horizontal="right" vertical="center" wrapText="1"/>
    </xf>
    <xf numFmtId="2" fontId="46" fillId="17" borderId="0" xfId="0" applyNumberFormat="1" applyFont="1" applyFill="1" applyAlignment="1">
      <alignment vertical="top" wrapText="1"/>
    </xf>
    <xf numFmtId="0" fontId="46" fillId="0" borderId="0" xfId="0" applyFont="1" applyAlignment="1">
      <alignment horizontal="right" vertical="center" wrapText="1"/>
    </xf>
    <xf numFmtId="0" fontId="53" fillId="0" borderId="0" xfId="0" applyFont="1"/>
    <xf numFmtId="2" fontId="46" fillId="13" borderId="0" xfId="0" applyNumberFormat="1" applyFont="1" applyFill="1" applyAlignment="1">
      <alignment horizontal="center" vertical="center" wrapText="1"/>
    </xf>
    <xf numFmtId="0" fontId="46" fillId="13" borderId="0" xfId="0" applyFont="1" applyFill="1" applyAlignment="1">
      <alignment horizontal="left" vertical="center" wrapText="1"/>
    </xf>
    <xf numFmtId="1" fontId="46" fillId="13" borderId="0" xfId="0" applyNumberFormat="1" applyFont="1" applyFill="1" applyAlignment="1">
      <alignment horizontal="right" vertical="center" wrapText="1"/>
    </xf>
    <xf numFmtId="2" fontId="46" fillId="13" borderId="0" xfId="0" applyNumberFormat="1" applyFont="1" applyFill="1" applyAlignment="1">
      <alignment vertical="center" wrapText="1"/>
    </xf>
    <xf numFmtId="2" fontId="46" fillId="13" borderId="0" xfId="0" applyNumberFormat="1" applyFont="1" applyFill="1" applyAlignment="1">
      <alignment vertical="top" wrapText="1"/>
    </xf>
    <xf numFmtId="0" fontId="63" fillId="0" borderId="0" xfId="2" applyFont="1" applyFill="1" applyBorder="1" applyAlignment="1">
      <alignment horizontal="left" vertical="center" wrapText="1"/>
    </xf>
    <xf numFmtId="0" fontId="46" fillId="0" borderId="0" xfId="2" applyFont="1" applyFill="1" applyBorder="1" applyAlignment="1">
      <alignment horizontal="left" vertical="center" wrapText="1"/>
    </xf>
    <xf numFmtId="0" fontId="46" fillId="0" borderId="0" xfId="0" applyFont="1" applyAlignment="1">
      <alignment horizontal="left" vertical="center" wrapText="1" indent="1"/>
    </xf>
    <xf numFmtId="0" fontId="51" fillId="3" borderId="0" xfId="0" applyFont="1" applyFill="1" applyAlignment="1">
      <alignment horizontal="left" vertical="center" wrapText="1"/>
    </xf>
    <xf numFmtId="0" fontId="51" fillId="0" borderId="0" xfId="0" applyFont="1" applyAlignment="1">
      <alignment horizontal="left" vertical="center" wrapText="1"/>
    </xf>
    <xf numFmtId="2" fontId="46" fillId="0" borderId="0" xfId="0" applyNumberFormat="1" applyFont="1" applyAlignment="1">
      <alignment horizontal="left" vertical="center" wrapText="1"/>
    </xf>
    <xf numFmtId="0" fontId="51" fillId="10" borderId="0" xfId="0" applyFont="1" applyFill="1" applyAlignment="1">
      <alignment vertical="center" wrapText="1"/>
    </xf>
    <xf numFmtId="2" fontId="46" fillId="13" borderId="0" xfId="0" applyNumberFormat="1" applyFont="1" applyFill="1" applyAlignment="1">
      <alignment horizontal="right" vertical="center" wrapText="1"/>
    </xf>
    <xf numFmtId="2" fontId="46" fillId="13" borderId="0" xfId="0" applyNumberFormat="1" applyFont="1" applyFill="1" applyAlignment="1">
      <alignment horizontal="left" vertical="top" wrapText="1"/>
    </xf>
    <xf numFmtId="0" fontId="51" fillId="0" borderId="0" xfId="0" applyFont="1" applyAlignment="1">
      <alignment wrapText="1"/>
    </xf>
    <xf numFmtId="0" fontId="10" fillId="4" borderId="208" xfId="0" applyFont="1" applyFill="1" applyBorder="1" applyAlignment="1">
      <alignment horizontal="center" vertical="center" wrapText="1"/>
    </xf>
    <xf numFmtId="0" fontId="36" fillId="3" borderId="214" xfId="0" applyFont="1" applyFill="1" applyBorder="1"/>
    <xf numFmtId="0" fontId="36" fillId="3" borderId="215" xfId="0" applyFont="1" applyFill="1" applyBorder="1" applyAlignment="1">
      <alignment horizontal="center"/>
    </xf>
    <xf numFmtId="0" fontId="36" fillId="3" borderId="215" xfId="0" applyFont="1" applyFill="1" applyBorder="1"/>
    <xf numFmtId="3" fontId="36" fillId="3" borderId="188" xfId="0" applyNumberFormat="1" applyFont="1" applyFill="1" applyBorder="1"/>
    <xf numFmtId="3" fontId="36" fillId="3" borderId="189" xfId="0" applyNumberFormat="1" applyFont="1" applyFill="1" applyBorder="1"/>
    <xf numFmtId="3" fontId="36" fillId="3" borderId="189" xfId="0" applyNumberFormat="1" applyFont="1" applyFill="1" applyBorder="1" applyAlignment="1">
      <alignment horizontal="right" indent="2"/>
    </xf>
    <xf numFmtId="0" fontId="36" fillId="0" borderId="214" xfId="0" applyFont="1" applyBorder="1"/>
    <xf numFmtId="41" fontId="36" fillId="0" borderId="189" xfId="0" applyNumberFormat="1" applyFont="1" applyBorder="1"/>
    <xf numFmtId="0" fontId="19" fillId="3" borderId="47" xfId="0" applyFont="1" applyFill="1" applyBorder="1" applyAlignment="1">
      <alignment horizontal="center"/>
    </xf>
    <xf numFmtId="0" fontId="17" fillId="3" borderId="48" xfId="0" applyFont="1" applyFill="1" applyBorder="1" applyAlignment="1">
      <alignment horizontal="center" vertical="top" wrapText="1"/>
    </xf>
    <xf numFmtId="0" fontId="17" fillId="3" borderId="48" xfId="0" applyFont="1" applyFill="1" applyBorder="1" applyAlignment="1">
      <alignment horizontal="left" vertical="top"/>
    </xf>
    <xf numFmtId="0" fontId="17" fillId="3" borderId="48" xfId="0" applyFont="1" applyFill="1" applyBorder="1" applyAlignment="1">
      <alignment horizontal="left" wrapText="1"/>
    </xf>
    <xf numFmtId="41" fontId="64" fillId="3" borderId="48" xfId="3" applyNumberFormat="1" applyFont="1" applyFill="1" applyBorder="1" applyAlignment="1">
      <alignment horizontal="right" vertical="center" indent="3"/>
    </xf>
    <xf numFmtId="41" fontId="65" fillId="3" borderId="48" xfId="3" applyNumberFormat="1" applyFont="1" applyFill="1" applyBorder="1" applyAlignment="1">
      <alignment horizontal="right" vertical="center" indent="3"/>
    </xf>
    <xf numFmtId="41" fontId="65" fillId="3" borderId="49" xfId="3" applyNumberFormat="1" applyFont="1" applyFill="1" applyBorder="1" applyAlignment="1">
      <alignment horizontal="right" vertical="center" indent="3"/>
    </xf>
    <xf numFmtId="0" fontId="19" fillId="9" borderId="47" xfId="0" applyFont="1" applyFill="1" applyBorder="1" applyAlignment="1">
      <alignment horizontal="center"/>
    </xf>
    <xf numFmtId="0" fontId="17" fillId="9" borderId="48" xfId="0" applyFont="1" applyFill="1" applyBorder="1" applyAlignment="1">
      <alignment horizontal="left" wrapText="1"/>
    </xf>
    <xf numFmtId="41" fontId="64" fillId="9" borderId="48" xfId="3" applyNumberFormat="1" applyFont="1" applyFill="1" applyBorder="1" applyAlignment="1">
      <alignment horizontal="right" vertical="center" indent="3"/>
    </xf>
    <xf numFmtId="41" fontId="65" fillId="9" borderId="48" xfId="3" applyNumberFormat="1" applyFont="1" applyFill="1" applyBorder="1" applyAlignment="1">
      <alignment horizontal="right" vertical="center" indent="3"/>
    </xf>
    <xf numFmtId="41" fontId="65" fillId="9" borderId="49" xfId="3" applyNumberFormat="1" applyFont="1" applyFill="1" applyBorder="1" applyAlignment="1">
      <alignment horizontal="right" vertical="center" indent="3"/>
    </xf>
    <xf numFmtId="0" fontId="17" fillId="9" borderId="48" xfId="0" applyFont="1" applyFill="1" applyBorder="1" applyAlignment="1">
      <alignment horizontal="center" vertical="top" wrapText="1"/>
    </xf>
    <xf numFmtId="0" fontId="17" fillId="9" borderId="48" xfId="0" applyFont="1" applyFill="1" applyBorder="1" applyAlignment="1">
      <alignment horizontal="left" vertical="top"/>
    </xf>
    <xf numFmtId="41" fontId="64" fillId="3" borderId="48" xfId="1" applyNumberFormat="1" applyFont="1" applyFill="1" applyBorder="1" applyAlignment="1">
      <alignment horizontal="right" vertical="top" indent="3"/>
    </xf>
    <xf numFmtId="41" fontId="64" fillId="3" borderId="48" xfId="1" applyNumberFormat="1" applyFont="1" applyFill="1" applyBorder="1" applyAlignment="1">
      <alignment horizontal="right" vertical="center" indent="3"/>
    </xf>
    <xf numFmtId="41" fontId="65" fillId="3" borderId="48" xfId="1" applyNumberFormat="1" applyFont="1" applyFill="1" applyBorder="1" applyAlignment="1">
      <alignment horizontal="right" vertical="center" indent="3"/>
    </xf>
    <xf numFmtId="41" fontId="65" fillId="3" borderId="49" xfId="1" applyNumberFormat="1" applyFont="1" applyFill="1" applyBorder="1" applyAlignment="1">
      <alignment horizontal="right" vertical="center" indent="3"/>
    </xf>
    <xf numFmtId="41" fontId="65" fillId="9" borderId="48" xfId="1" applyNumberFormat="1" applyFont="1" applyFill="1" applyBorder="1" applyAlignment="1">
      <alignment horizontal="right" vertical="center" indent="3"/>
    </xf>
    <xf numFmtId="41" fontId="65" fillId="9" borderId="49" xfId="1" applyNumberFormat="1" applyFont="1" applyFill="1" applyBorder="1" applyAlignment="1">
      <alignment horizontal="right" vertical="center" indent="3"/>
    </xf>
    <xf numFmtId="41" fontId="64" fillId="9" borderId="48" xfId="3" applyNumberFormat="1" applyFont="1" applyFill="1" applyBorder="1" applyAlignment="1">
      <alignment horizontal="right" vertical="top" indent="3"/>
    </xf>
    <xf numFmtId="41" fontId="64" fillId="3" borderId="48" xfId="3" applyNumberFormat="1" applyFont="1" applyFill="1" applyBorder="1" applyAlignment="1">
      <alignment horizontal="right" vertical="top" indent="3"/>
    </xf>
    <xf numFmtId="41" fontId="64" fillId="9" borderId="48" xfId="1" applyNumberFormat="1" applyFont="1" applyFill="1" applyBorder="1" applyAlignment="1">
      <alignment horizontal="right" vertical="center" indent="3"/>
    </xf>
    <xf numFmtId="41" fontId="64" fillId="3" borderId="49" xfId="1" applyNumberFormat="1" applyFont="1" applyFill="1" applyBorder="1" applyAlignment="1">
      <alignment horizontal="right" vertical="center" indent="3"/>
    </xf>
    <xf numFmtId="41" fontId="64" fillId="17" borderId="48" xfId="3" applyNumberFormat="1" applyFont="1" applyFill="1" applyBorder="1" applyAlignment="1">
      <alignment horizontal="right" vertical="center" indent="3"/>
    </xf>
    <xf numFmtId="41" fontId="65" fillId="17" borderId="48" xfId="3" applyNumberFormat="1" applyFont="1" applyFill="1" applyBorder="1" applyAlignment="1">
      <alignment horizontal="right" vertical="center" indent="3"/>
    </xf>
    <xf numFmtId="41" fontId="65" fillId="17" borderId="49" xfId="3" applyNumberFormat="1" applyFont="1" applyFill="1" applyBorder="1" applyAlignment="1">
      <alignment horizontal="right" vertical="center" indent="3"/>
    </xf>
    <xf numFmtId="41" fontId="65" fillId="3" borderId="48" xfId="0" applyNumberFormat="1" applyFont="1" applyFill="1" applyBorder="1"/>
    <xf numFmtId="164" fontId="65" fillId="3" borderId="49" xfId="3" applyNumberFormat="1" applyFont="1" applyFill="1" applyBorder="1" applyAlignment="1">
      <alignment horizontal="right" vertical="center" indent="3"/>
    </xf>
    <xf numFmtId="41" fontId="64" fillId="9" borderId="48" xfId="1" applyNumberFormat="1" applyFont="1" applyFill="1" applyBorder="1" applyAlignment="1">
      <alignment horizontal="right" vertical="top" indent="3"/>
    </xf>
    <xf numFmtId="0" fontId="19" fillId="3" borderId="50" xfId="0" applyFont="1" applyFill="1" applyBorder="1" applyAlignment="1">
      <alignment horizontal="center"/>
    </xf>
    <xf numFmtId="0" fontId="17" fillId="3" borderId="51" xfId="0" applyFont="1" applyFill="1" applyBorder="1" applyAlignment="1">
      <alignment horizontal="center" vertical="top" wrapText="1"/>
    </xf>
    <xf numFmtId="0" fontId="17" fillId="3" borderId="51" xfId="0" applyFont="1" applyFill="1" applyBorder="1" applyAlignment="1">
      <alignment horizontal="left" vertical="top"/>
    </xf>
    <xf numFmtId="0" fontId="17" fillId="3" borderId="51" xfId="0" applyFont="1" applyFill="1" applyBorder="1" applyAlignment="1">
      <alignment horizontal="left" wrapText="1"/>
    </xf>
    <xf numFmtId="41" fontId="64" fillId="3" borderId="51" xfId="3" applyNumberFormat="1" applyFont="1" applyFill="1" applyBorder="1" applyAlignment="1">
      <alignment horizontal="right" vertical="center" indent="3"/>
    </xf>
    <xf numFmtId="41" fontId="65" fillId="3" borderId="51" xfId="3" applyNumberFormat="1" applyFont="1" applyFill="1" applyBorder="1" applyAlignment="1">
      <alignment horizontal="right" vertical="center" indent="3"/>
    </xf>
    <xf numFmtId="41" fontId="65" fillId="3" borderId="52" xfId="1" applyNumberFormat="1" applyFont="1" applyFill="1" applyBorder="1" applyAlignment="1">
      <alignment horizontal="right" vertical="center" indent="3"/>
    </xf>
    <xf numFmtId="0" fontId="17" fillId="9" borderId="151" xfId="0" applyFont="1" applyFill="1" applyBorder="1" applyAlignment="1">
      <alignment horizontal="left" wrapText="1"/>
    </xf>
    <xf numFmtId="41" fontId="17" fillId="9" borderId="151" xfId="0" applyNumberFormat="1" applyFont="1" applyFill="1" applyBorder="1" applyAlignment="1">
      <alignment horizontal="center" wrapText="1"/>
    </xf>
    <xf numFmtId="3" fontId="17" fillId="9" borderId="151" xfId="3" applyNumberFormat="1" applyFont="1" applyFill="1" applyBorder="1" applyAlignment="1">
      <alignment horizontal="right" vertical="center" indent="1"/>
    </xf>
    <xf numFmtId="0" fontId="17" fillId="9" borderId="153" xfId="0" applyFont="1" applyFill="1" applyBorder="1" applyAlignment="1">
      <alignment horizontal="left" wrapText="1"/>
    </xf>
    <xf numFmtId="41" fontId="17" fillId="9" borderId="153" xfId="0" applyNumberFormat="1" applyFont="1" applyFill="1" applyBorder="1" applyAlignment="1">
      <alignment horizontal="center" wrapText="1"/>
    </xf>
    <xf numFmtId="3" fontId="17" fillId="9" borderId="153" xfId="3" applyNumberFormat="1" applyFont="1" applyFill="1" applyBorder="1" applyAlignment="1">
      <alignment horizontal="right" vertical="center" indent="1"/>
    </xf>
    <xf numFmtId="0" fontId="17" fillId="3" borderId="151" xfId="0" applyFont="1" applyFill="1" applyBorder="1" applyAlignment="1">
      <alignment horizontal="left" wrapText="1"/>
    </xf>
    <xf numFmtId="41" fontId="17" fillId="3" borderId="151" xfId="0" applyNumberFormat="1" applyFont="1" applyFill="1" applyBorder="1" applyAlignment="1">
      <alignment horizontal="center" wrapText="1"/>
    </xf>
    <xf numFmtId="3" fontId="17" fillId="3" borderId="151" xfId="3" applyNumberFormat="1" applyFont="1" applyFill="1" applyBorder="1" applyAlignment="1">
      <alignment horizontal="right" vertical="center" indent="1"/>
    </xf>
    <xf numFmtId="0" fontId="17" fillId="3" borderId="153" xfId="0" applyFont="1" applyFill="1" applyBorder="1" applyAlignment="1">
      <alignment horizontal="left" vertical="top" wrapText="1"/>
    </xf>
    <xf numFmtId="41" fontId="17" fillId="3" borderId="153" xfId="0" applyNumberFormat="1" applyFont="1" applyFill="1" applyBorder="1" applyAlignment="1">
      <alignment horizontal="center" vertical="top" wrapText="1"/>
    </xf>
    <xf numFmtId="3" fontId="17" fillId="3" borderId="153" xfId="3" applyNumberFormat="1" applyFont="1" applyFill="1" applyBorder="1" applyAlignment="1">
      <alignment horizontal="right" vertical="center" indent="1"/>
    </xf>
    <xf numFmtId="0" fontId="17" fillId="3" borderId="151" xfId="0" applyFont="1" applyFill="1" applyBorder="1" applyAlignment="1">
      <alignment horizontal="left" vertical="top" wrapText="1"/>
    </xf>
    <xf numFmtId="41" fontId="17" fillId="3" borderId="151" xfId="0" applyNumberFormat="1" applyFont="1" applyFill="1" applyBorder="1" applyAlignment="1">
      <alignment horizontal="center" vertical="top" wrapText="1"/>
    </xf>
    <xf numFmtId="0" fontId="17" fillId="8" borderId="315" xfId="0" applyFont="1" applyFill="1" applyBorder="1"/>
    <xf numFmtId="3" fontId="17" fillId="8" borderId="316" xfId="0" applyNumberFormat="1" applyFont="1" applyFill="1" applyBorder="1"/>
    <xf numFmtId="0" fontId="17" fillId="9" borderId="151" xfId="0" applyFont="1" applyFill="1" applyBorder="1" applyAlignment="1">
      <alignment horizontal="left" vertical="top" wrapText="1"/>
    </xf>
    <xf numFmtId="41" fontId="17" fillId="9" borderId="151" xfId="0" applyNumberFormat="1" applyFont="1" applyFill="1" applyBorder="1" applyAlignment="1">
      <alignment horizontal="center" vertical="top" wrapText="1"/>
    </xf>
    <xf numFmtId="0" fontId="17" fillId="9" borderId="153" xfId="0" applyFont="1" applyFill="1" applyBorder="1" applyAlignment="1">
      <alignment horizontal="left" vertical="top" wrapText="1"/>
    </xf>
    <xf numFmtId="41" fontId="17" fillId="9" borderId="153" xfId="0" applyNumberFormat="1" applyFont="1" applyFill="1" applyBorder="1" applyAlignment="1">
      <alignment horizontal="center" vertical="top" wrapText="1"/>
    </xf>
    <xf numFmtId="41" fontId="38" fillId="3" borderId="151" xfId="0" applyNumberFormat="1" applyFont="1" applyFill="1" applyBorder="1" applyAlignment="1">
      <alignment horizontal="center" vertical="top" wrapText="1"/>
    </xf>
    <xf numFmtId="3" fontId="38" fillId="3" borderId="151" xfId="3" applyNumberFormat="1" applyFont="1" applyFill="1" applyBorder="1" applyAlignment="1">
      <alignment horizontal="right" vertical="center" indent="1"/>
    </xf>
    <xf numFmtId="0" fontId="17" fillId="15" borderId="315" xfId="0" applyFont="1" applyFill="1" applyBorder="1" applyAlignment="1">
      <alignment wrapText="1"/>
    </xf>
    <xf numFmtId="0" fontId="17" fillId="15" borderId="340" xfId="0" applyFont="1" applyFill="1" applyBorder="1" applyAlignment="1">
      <alignment wrapText="1"/>
    </xf>
    <xf numFmtId="0" fontId="17" fillId="15" borderId="316" xfId="0" applyFont="1" applyFill="1" applyBorder="1" applyAlignment="1">
      <alignment wrapText="1"/>
    </xf>
    <xf numFmtId="0" fontId="17" fillId="15" borderId="341" xfId="0" applyFont="1" applyFill="1" applyBorder="1" applyAlignment="1">
      <alignment wrapText="1"/>
    </xf>
    <xf numFmtId="41" fontId="17" fillId="3" borderId="153" xfId="0" applyNumberFormat="1" applyFont="1" applyFill="1" applyBorder="1" applyAlignment="1">
      <alignment horizontal="center" wrapText="1"/>
    </xf>
    <xf numFmtId="0" fontId="17" fillId="3" borderId="153" xfId="0" applyFont="1" applyFill="1" applyBorder="1" applyAlignment="1">
      <alignment horizontal="left" wrapText="1"/>
    </xf>
    <xf numFmtId="0" fontId="17" fillId="0" borderId="315" xfId="0" applyFont="1" applyBorder="1" applyAlignment="1">
      <alignment wrapText="1"/>
    </xf>
    <xf numFmtId="0" fontId="17" fillId="0" borderId="340" xfId="0" applyFont="1" applyBorder="1" applyAlignment="1">
      <alignment wrapText="1"/>
    </xf>
    <xf numFmtId="0" fontId="17" fillId="0" borderId="316" xfId="0" applyFont="1" applyBorder="1" applyAlignment="1">
      <alignment wrapText="1"/>
    </xf>
    <xf numFmtId="0" fontId="17" fillId="0" borderId="341" xfId="0" applyFont="1" applyBorder="1" applyAlignment="1">
      <alignment wrapText="1"/>
    </xf>
    <xf numFmtId="41" fontId="17" fillId="17" borderId="151" xfId="4" applyNumberFormat="1" applyFont="1" applyFill="1" applyBorder="1" applyAlignment="1">
      <alignment horizontal="center" vertical="top" wrapText="1"/>
    </xf>
    <xf numFmtId="41" fontId="17" fillId="17" borderId="151" xfId="0" applyNumberFormat="1" applyFont="1" applyFill="1" applyBorder="1" applyAlignment="1">
      <alignment horizontal="center" vertical="top" wrapText="1"/>
    </xf>
    <xf numFmtId="3" fontId="17" fillId="17" borderId="151" xfId="3" applyNumberFormat="1" applyFont="1" applyFill="1" applyBorder="1" applyAlignment="1">
      <alignment horizontal="right" vertical="center" indent="1"/>
    </xf>
    <xf numFmtId="41" fontId="17" fillId="17" borderId="153" xfId="4" applyNumberFormat="1" applyFont="1" applyFill="1" applyBorder="1" applyAlignment="1">
      <alignment horizontal="center" vertical="top" wrapText="1"/>
    </xf>
    <xf numFmtId="41" fontId="17" fillId="17" borderId="153" xfId="0" applyNumberFormat="1" applyFont="1" applyFill="1" applyBorder="1" applyAlignment="1">
      <alignment horizontal="center" vertical="top" wrapText="1"/>
    </xf>
    <xf numFmtId="3" fontId="17" fillId="17" borderId="153" xfId="3" applyNumberFormat="1" applyFont="1" applyFill="1" applyBorder="1" applyAlignment="1">
      <alignment horizontal="right" vertical="center" indent="1"/>
    </xf>
    <xf numFmtId="0" fontId="17" fillId="8" borderId="315" xfId="0" applyFont="1" applyFill="1" applyBorder="1" applyAlignment="1">
      <alignment wrapText="1"/>
    </xf>
    <xf numFmtId="0" fontId="17" fillId="8" borderId="340" xfId="0" applyFont="1" applyFill="1" applyBorder="1" applyAlignment="1">
      <alignment wrapText="1"/>
    </xf>
    <xf numFmtId="0" fontId="17" fillId="8" borderId="316" xfId="0" applyFont="1" applyFill="1" applyBorder="1" applyAlignment="1">
      <alignment wrapText="1"/>
    </xf>
    <xf numFmtId="0" fontId="17" fillId="8" borderId="341" xfId="0" applyFont="1" applyFill="1" applyBorder="1" applyAlignment="1">
      <alignment wrapText="1"/>
    </xf>
    <xf numFmtId="164" fontId="17" fillId="3" borderId="151" xfId="0" applyNumberFormat="1" applyFont="1" applyFill="1" applyBorder="1" applyAlignment="1">
      <alignment horizontal="center" vertical="top" wrapText="1"/>
    </xf>
    <xf numFmtId="164" fontId="17" fillId="3" borderId="153" xfId="0" applyNumberFormat="1" applyFont="1" applyFill="1" applyBorder="1" applyAlignment="1">
      <alignment horizontal="center" vertical="top" wrapText="1"/>
    </xf>
    <xf numFmtId="0" fontId="17" fillId="3" borderId="152" xfId="0" applyFont="1" applyFill="1" applyBorder="1" applyAlignment="1">
      <alignment horizontal="left" vertical="top" wrapText="1"/>
    </xf>
    <xf numFmtId="41" fontId="17" fillId="3" borderId="152" xfId="0" applyNumberFormat="1" applyFont="1" applyFill="1" applyBorder="1" applyAlignment="1">
      <alignment horizontal="center" vertical="top" wrapText="1"/>
    </xf>
    <xf numFmtId="3" fontId="17" fillId="3" borderId="152" xfId="3" applyNumberFormat="1" applyFont="1" applyFill="1" applyBorder="1" applyAlignment="1">
      <alignment horizontal="right" vertical="center" indent="1"/>
    </xf>
    <xf numFmtId="167" fontId="8" fillId="3" borderId="0" xfId="0" applyNumberFormat="1" applyFont="1" applyFill="1"/>
    <xf numFmtId="0" fontId="44" fillId="3" borderId="0" xfId="0" applyFont="1" applyFill="1" applyAlignment="1">
      <alignment horizontal="center"/>
    </xf>
    <xf numFmtId="0" fontId="8" fillId="3" borderId="0" xfId="0" applyFont="1" applyFill="1" applyAlignment="1">
      <alignment horizontal="left" vertical="top" wrapText="1"/>
    </xf>
    <xf numFmtId="167" fontId="8" fillId="3" borderId="0" xfId="0" applyNumberFormat="1" applyFont="1" applyFill="1" applyAlignment="1">
      <alignment horizontal="left" vertical="top" wrapText="1"/>
    </xf>
    <xf numFmtId="0" fontId="46" fillId="9" borderId="151" xfId="0" applyFont="1" applyFill="1" applyBorder="1" applyAlignment="1">
      <alignment horizontal="left" vertical="top" wrapText="1"/>
    </xf>
    <xf numFmtId="41" fontId="46" fillId="9" borderId="151" xfId="0" applyNumberFormat="1" applyFont="1" applyFill="1" applyBorder="1" applyAlignment="1">
      <alignment horizontal="center" vertical="top" wrapText="1"/>
    </xf>
    <xf numFmtId="3" fontId="46" fillId="9" borderId="151" xfId="3" applyNumberFormat="1" applyFont="1" applyFill="1" applyBorder="1" applyAlignment="1">
      <alignment horizontal="right" vertical="center" indent="1"/>
    </xf>
    <xf numFmtId="0" fontId="46" fillId="9" borderId="153" xfId="0" applyFont="1" applyFill="1" applyBorder="1" applyAlignment="1">
      <alignment horizontal="left" vertical="top" wrapText="1"/>
    </xf>
    <xf numFmtId="41" fontId="46" fillId="9" borderId="153" xfId="0" applyNumberFormat="1" applyFont="1" applyFill="1" applyBorder="1" applyAlignment="1">
      <alignment horizontal="center" vertical="top" wrapText="1"/>
    </xf>
    <xf numFmtId="3" fontId="46" fillId="9" borderId="153" xfId="3" applyNumberFormat="1" applyFont="1" applyFill="1" applyBorder="1" applyAlignment="1">
      <alignment horizontal="right" vertical="center" indent="1"/>
    </xf>
    <xf numFmtId="0" fontId="46" fillId="9" borderId="48" xfId="0" applyFont="1" applyFill="1" applyBorder="1" applyAlignment="1">
      <alignment horizontal="left" vertical="top"/>
    </xf>
    <xf numFmtId="0" fontId="46" fillId="9" borderId="48" xfId="0" applyFont="1" applyFill="1" applyBorder="1" applyAlignment="1">
      <alignment horizontal="left" wrapText="1"/>
    </xf>
    <xf numFmtId="41" fontId="66" fillId="9" borderId="48" xfId="3" applyNumberFormat="1" applyFont="1" applyFill="1" applyBorder="1" applyAlignment="1">
      <alignment horizontal="right" vertical="center" indent="3"/>
    </xf>
    <xf numFmtId="41" fontId="52" fillId="9" borderId="48" xfId="0" applyNumberFormat="1" applyFont="1" applyFill="1" applyBorder="1" applyAlignment="1">
      <alignment horizontal="right" vertical="center"/>
    </xf>
    <xf numFmtId="41" fontId="52" fillId="9" borderId="49" xfId="0" applyNumberFormat="1" applyFont="1" applyFill="1" applyBorder="1" applyAlignment="1">
      <alignment horizontal="right" vertical="center"/>
    </xf>
    <xf numFmtId="0" fontId="8" fillId="2" borderId="0" xfId="0" applyFont="1" applyFill="1" applyAlignment="1">
      <alignment horizontal="left" wrapText="1"/>
    </xf>
    <xf numFmtId="2" fontId="46" fillId="0" borderId="0" xfId="0" quotePrefix="1" applyNumberFormat="1" applyFont="1" applyAlignment="1">
      <alignment vertical="top" wrapText="1"/>
    </xf>
    <xf numFmtId="0" fontId="46" fillId="0" borderId="0" xfId="0" applyFont="1" applyAlignment="1">
      <alignment horizontal="center" vertical="center"/>
    </xf>
    <xf numFmtId="0" fontId="35" fillId="3" borderId="47" xfId="0" applyFont="1" applyFill="1" applyBorder="1" applyAlignment="1">
      <alignment horizontal="center"/>
    </xf>
    <xf numFmtId="0" fontId="14" fillId="3" borderId="48" xfId="0" applyFont="1" applyFill="1" applyBorder="1" applyAlignment="1">
      <alignment horizontal="center" vertical="top" wrapText="1"/>
    </xf>
    <xf numFmtId="0" fontId="14" fillId="3" borderId="48" xfId="0" applyFont="1" applyFill="1" applyBorder="1" applyAlignment="1">
      <alignment horizontal="left" vertical="top" wrapText="1"/>
    </xf>
    <xf numFmtId="0" fontId="14" fillId="3" borderId="48" xfId="0" applyFont="1" applyFill="1" applyBorder="1" applyAlignment="1">
      <alignment horizontal="left" wrapText="1"/>
    </xf>
    <xf numFmtId="41" fontId="67" fillId="3" borderId="48" xfId="3" applyNumberFormat="1" applyFont="1" applyFill="1" applyBorder="1" applyAlignment="1">
      <alignment horizontal="right" vertical="top" indent="3"/>
    </xf>
    <xf numFmtId="41" fontId="67" fillId="3" borderId="48" xfId="3" applyNumberFormat="1" applyFont="1" applyFill="1" applyBorder="1" applyAlignment="1">
      <alignment horizontal="right" vertical="center" indent="3"/>
    </xf>
    <xf numFmtId="41" fontId="68" fillId="3" borderId="48" xfId="3" applyNumberFormat="1" applyFont="1" applyFill="1" applyBorder="1" applyAlignment="1">
      <alignment horizontal="right" vertical="center" indent="3"/>
    </xf>
    <xf numFmtId="41" fontId="68" fillId="3" borderId="49" xfId="1" applyNumberFormat="1" applyFont="1" applyFill="1" applyBorder="1" applyAlignment="1">
      <alignment horizontal="right" vertical="center" indent="3"/>
    </xf>
    <xf numFmtId="0" fontId="35" fillId="0" borderId="0" xfId="0" applyFont="1"/>
    <xf numFmtId="0" fontId="14" fillId="9" borderId="151" xfId="0" applyFont="1" applyFill="1" applyBorder="1" applyAlignment="1">
      <alignment horizontal="left" wrapText="1"/>
    </xf>
    <xf numFmtId="41" fontId="14" fillId="9" borderId="151" xfId="0" applyNumberFormat="1" applyFont="1" applyFill="1" applyBorder="1" applyAlignment="1">
      <alignment horizontal="center" wrapText="1"/>
    </xf>
    <xf numFmtId="3" fontId="14" fillId="9" borderId="151" xfId="3" applyNumberFormat="1" applyFont="1" applyFill="1" applyBorder="1" applyAlignment="1">
      <alignment horizontal="right" vertical="center" indent="1"/>
    </xf>
    <xf numFmtId="0" fontId="14" fillId="9" borderId="153" xfId="0" applyFont="1" applyFill="1" applyBorder="1" applyAlignment="1">
      <alignment horizontal="left" wrapText="1"/>
    </xf>
    <xf numFmtId="41" fontId="14" fillId="9" borderId="153" xfId="0" applyNumberFormat="1" applyFont="1" applyFill="1" applyBorder="1" applyAlignment="1">
      <alignment horizontal="center" wrapText="1"/>
    </xf>
    <xf numFmtId="3" fontId="14" fillId="9" borderId="153" xfId="3" applyNumberFormat="1" applyFont="1" applyFill="1" applyBorder="1" applyAlignment="1">
      <alignment horizontal="right" vertical="center" indent="1"/>
    </xf>
    <xf numFmtId="0" fontId="8" fillId="13" borderId="0" xfId="0" applyFont="1" applyFill="1" applyAlignment="1">
      <alignment horizontal="center" vertical="center" wrapText="1"/>
    </xf>
    <xf numFmtId="0" fontId="8" fillId="13" borderId="0" xfId="0" applyFont="1" applyFill="1" applyAlignment="1">
      <alignment vertical="center" wrapText="1"/>
    </xf>
    <xf numFmtId="0" fontId="8" fillId="13" borderId="0" xfId="2" applyFont="1" applyFill="1" applyBorder="1" applyAlignment="1">
      <alignment vertical="center" wrapText="1"/>
    </xf>
    <xf numFmtId="0" fontId="69" fillId="13" borderId="0" xfId="2" applyFont="1" applyFill="1" applyBorder="1" applyAlignment="1">
      <alignment vertical="center" wrapText="1"/>
    </xf>
    <xf numFmtId="2" fontId="8" fillId="13" borderId="0" xfId="0" applyNumberFormat="1" applyFont="1" applyFill="1" applyAlignment="1">
      <alignment horizontal="center" vertical="center" wrapText="1"/>
    </xf>
    <xf numFmtId="0" fontId="8" fillId="13" borderId="0" xfId="0" applyFont="1" applyFill="1" applyAlignment="1">
      <alignment horizontal="left" vertical="center" wrapText="1"/>
    </xf>
    <xf numFmtId="1" fontId="8" fillId="13" borderId="0" xfId="0" applyNumberFormat="1" applyFont="1" applyFill="1" applyAlignment="1">
      <alignment horizontal="right" vertical="center" wrapText="1"/>
    </xf>
    <xf numFmtId="0" fontId="70" fillId="13" borderId="0" xfId="0" applyFont="1" applyFill="1" applyAlignment="1">
      <alignment horizontal="left" vertical="center" wrapText="1"/>
    </xf>
    <xf numFmtId="2" fontId="70" fillId="13" borderId="0" xfId="0" applyNumberFormat="1" applyFont="1" applyFill="1" applyAlignment="1">
      <alignment vertical="top" wrapText="1"/>
    </xf>
    <xf numFmtId="41" fontId="8" fillId="9" borderId="151" xfId="0" applyNumberFormat="1" applyFont="1" applyFill="1" applyBorder="1" applyAlignment="1">
      <alignment horizontal="center" vertical="top" wrapText="1"/>
    </xf>
    <xf numFmtId="3" fontId="8" fillId="9" borderId="151" xfId="3" applyNumberFormat="1" applyFont="1" applyFill="1" applyBorder="1" applyAlignment="1">
      <alignment horizontal="right" vertical="center" indent="1"/>
    </xf>
    <xf numFmtId="41" fontId="8" fillId="9" borderId="153" xfId="0" applyNumberFormat="1" applyFont="1" applyFill="1" applyBorder="1" applyAlignment="1">
      <alignment horizontal="center" vertical="top" wrapText="1"/>
    </xf>
    <xf numFmtId="3" fontId="8" fillId="9" borderId="153" xfId="3" applyNumberFormat="1" applyFont="1" applyFill="1" applyBorder="1" applyAlignment="1">
      <alignment horizontal="right" vertical="center" indent="1"/>
    </xf>
    <xf numFmtId="0" fontId="7" fillId="0" borderId="0" xfId="2" applyAlignment="1">
      <alignment horizontal="left" vertical="center" wrapText="1"/>
    </xf>
    <xf numFmtId="0" fontId="7" fillId="17" borderId="0" xfId="2" applyFill="1" applyBorder="1" applyAlignment="1">
      <alignment vertical="center" wrapText="1"/>
    </xf>
    <xf numFmtId="0" fontId="14" fillId="0" borderId="0" xfId="0" applyFont="1" applyAlignment="1">
      <alignment horizontal="center" vertical="center" wrapText="1"/>
    </xf>
    <xf numFmtId="0" fontId="14" fillId="0" borderId="0" xfId="0" applyFont="1" applyAlignment="1">
      <alignment vertical="center"/>
    </xf>
    <xf numFmtId="41" fontId="14" fillId="0" borderId="0" xfId="0" applyNumberFormat="1" applyFont="1" applyAlignment="1">
      <alignment horizontal="right" vertical="center"/>
    </xf>
    <xf numFmtId="41" fontId="14" fillId="0" borderId="0" xfId="0" applyNumberFormat="1" applyFont="1" applyAlignment="1">
      <alignment vertical="center"/>
    </xf>
    <xf numFmtId="41" fontId="14" fillId="0" borderId="0" xfId="4" applyNumberFormat="1" applyFont="1" applyAlignment="1">
      <alignment horizontal="right" vertical="center"/>
    </xf>
    <xf numFmtId="170" fontId="14" fillId="0" borderId="0" xfId="4" applyNumberFormat="1" applyFont="1" applyAlignment="1">
      <alignment horizontal="right" vertical="center"/>
    </xf>
    <xf numFmtId="41" fontId="14" fillId="0" borderId="0" xfId="4" applyNumberFormat="1" applyFont="1" applyAlignment="1">
      <alignment vertical="center"/>
    </xf>
    <xf numFmtId="0" fontId="36" fillId="0" borderId="0" xfId="0" applyFont="1" applyAlignment="1">
      <alignment vertical="center"/>
    </xf>
    <xf numFmtId="0" fontId="14" fillId="0" borderId="0" xfId="0" applyFont="1" applyAlignment="1">
      <alignment horizontal="center"/>
    </xf>
    <xf numFmtId="164" fontId="14" fillId="0" borderId="0" xfId="0" applyNumberFormat="1" applyFont="1" applyAlignment="1">
      <alignment horizontal="right" vertical="center"/>
    </xf>
    <xf numFmtId="164" fontId="14" fillId="0" borderId="0" xfId="0" applyNumberFormat="1" applyFont="1" applyAlignment="1">
      <alignment vertical="center"/>
    </xf>
    <xf numFmtId="41" fontId="14" fillId="0" borderId="0" xfId="0" applyNumberFormat="1" applyFont="1" applyAlignment="1">
      <alignment vertical="center" wrapText="1"/>
    </xf>
    <xf numFmtId="41" fontId="14" fillId="0" borderId="0" xfId="0" applyNumberFormat="1" applyFont="1"/>
    <xf numFmtId="0" fontId="14" fillId="13" borderId="0" xfId="0" applyFont="1" applyFill="1" applyAlignment="1">
      <alignment horizontal="center" vertical="center" wrapText="1"/>
    </xf>
    <xf numFmtId="0" fontId="14" fillId="13" borderId="0" xfId="0" applyFont="1" applyFill="1" applyAlignment="1">
      <alignment vertical="center"/>
    </xf>
    <xf numFmtId="41" fontId="14" fillId="13" borderId="0" xfId="0" applyNumberFormat="1" applyFont="1" applyFill="1" applyAlignment="1">
      <alignment horizontal="right" vertical="center"/>
    </xf>
    <xf numFmtId="41" fontId="14" fillId="13" borderId="0" xfId="0" applyNumberFormat="1" applyFont="1" applyFill="1"/>
    <xf numFmtId="41" fontId="14" fillId="13" borderId="0" xfId="0" applyNumberFormat="1" applyFont="1" applyFill="1" applyAlignment="1">
      <alignment vertical="center"/>
    </xf>
    <xf numFmtId="164" fontId="14" fillId="13" borderId="0" xfId="0" applyNumberFormat="1" applyFont="1" applyFill="1" applyAlignment="1">
      <alignment vertical="center"/>
    </xf>
    <xf numFmtId="0" fontId="14" fillId="0" borderId="0" xfId="0" applyFont="1" applyAlignment="1">
      <alignment wrapText="1"/>
    </xf>
    <xf numFmtId="0" fontId="14" fillId="16" borderId="343" xfId="0" applyFont="1" applyFill="1" applyBorder="1"/>
    <xf numFmtId="0" fontId="14" fillId="16" borderId="344" xfId="0" applyFont="1" applyFill="1" applyBorder="1"/>
    <xf numFmtId="41" fontId="14" fillId="17" borderId="0" xfId="0" applyNumberFormat="1" applyFont="1" applyFill="1" applyAlignment="1">
      <alignment horizontal="right" vertical="center"/>
    </xf>
    <xf numFmtId="41" fontId="14" fillId="17" borderId="0" xfId="0" applyNumberFormat="1" applyFont="1" applyFill="1" applyAlignment="1">
      <alignment vertical="center"/>
    </xf>
    <xf numFmtId="164" fontId="14" fillId="17" borderId="0" xfId="0" applyNumberFormat="1" applyFont="1" applyFill="1" applyAlignment="1">
      <alignment vertical="center"/>
    </xf>
    <xf numFmtId="0" fontId="14" fillId="0" borderId="0" xfId="0" applyFont="1" applyAlignment="1">
      <alignment horizontal="right" vertical="center"/>
    </xf>
    <xf numFmtId="0" fontId="14" fillId="16" borderId="343" xfId="0" applyFont="1" applyFill="1" applyBorder="1" applyAlignment="1">
      <alignment horizontal="right"/>
    </xf>
    <xf numFmtId="3" fontId="14" fillId="9" borderId="266" xfId="0" applyNumberFormat="1" applyFont="1" applyFill="1" applyBorder="1" applyAlignment="1">
      <alignment horizontal="center" vertical="center"/>
    </xf>
    <xf numFmtId="3" fontId="14" fillId="0" borderId="236" xfId="0" applyNumberFormat="1" applyFont="1" applyBorder="1" applyAlignment="1">
      <alignment vertical="center"/>
    </xf>
    <xf numFmtId="3" fontId="14" fillId="0" borderId="238" xfId="0" applyNumberFormat="1" applyFont="1" applyBorder="1" applyAlignment="1">
      <alignment vertical="center"/>
    </xf>
    <xf numFmtId="3" fontId="14" fillId="0" borderId="239" xfId="0" applyNumberFormat="1" applyFont="1" applyBorder="1" applyAlignment="1">
      <alignment horizontal="center" vertical="center"/>
    </xf>
    <xf numFmtId="3" fontId="14" fillId="0" borderId="0" xfId="0" applyNumberFormat="1" applyFont="1" applyAlignment="1">
      <alignment vertical="center"/>
    </xf>
    <xf numFmtId="3" fontId="14" fillId="0" borderId="243" xfId="0" applyNumberFormat="1" applyFont="1" applyBorder="1" applyAlignment="1">
      <alignment vertical="center"/>
    </xf>
    <xf numFmtId="3" fontId="14" fillId="0" borderId="245" xfId="0" applyNumberFormat="1" applyFont="1" applyBorder="1" applyAlignment="1">
      <alignment vertical="center"/>
    </xf>
    <xf numFmtId="3" fontId="14" fillId="0" borderId="246" xfId="0" applyNumberFormat="1" applyFont="1" applyBorder="1" applyAlignment="1">
      <alignment horizontal="center" vertical="center"/>
    </xf>
    <xf numFmtId="3" fontId="14" fillId="0" borderId="250" xfId="0" applyNumberFormat="1" applyFont="1" applyBorder="1" applyAlignment="1">
      <alignment vertical="center"/>
    </xf>
    <xf numFmtId="3" fontId="14" fillId="0" borderId="252" xfId="0" applyNumberFormat="1" applyFont="1" applyBorder="1" applyAlignment="1">
      <alignment vertical="center"/>
    </xf>
    <xf numFmtId="3" fontId="14" fillId="0" borderId="253" xfId="0" applyNumberFormat="1" applyFont="1" applyBorder="1" applyAlignment="1">
      <alignment horizontal="center" vertical="center"/>
    </xf>
    <xf numFmtId="0" fontId="14" fillId="3" borderId="0" xfId="0" applyFont="1" applyFill="1" applyAlignment="1">
      <alignment horizontal="center"/>
    </xf>
    <xf numFmtId="3" fontId="14" fillId="3" borderId="224" xfId="0" applyNumberFormat="1" applyFont="1" applyFill="1" applyBorder="1" applyAlignment="1">
      <alignment horizontal="center" vertical="center"/>
    </xf>
    <xf numFmtId="3" fontId="14" fillId="3" borderId="277" xfId="0" applyNumberFormat="1" applyFont="1" applyFill="1" applyBorder="1" applyAlignment="1">
      <alignment horizontal="center" vertical="center"/>
    </xf>
    <xf numFmtId="3" fontId="14" fillId="3" borderId="278" xfId="0" applyNumberFormat="1" applyFont="1" applyFill="1" applyBorder="1" applyAlignment="1">
      <alignment vertical="center"/>
    </xf>
    <xf numFmtId="3" fontId="14" fillId="3" borderId="279" xfId="0" applyNumberFormat="1" applyFont="1" applyFill="1" applyBorder="1" applyAlignment="1">
      <alignment horizontal="center"/>
    </xf>
    <xf numFmtId="3" fontId="14" fillId="3" borderId="229" xfId="0" applyNumberFormat="1" applyFont="1" applyFill="1" applyBorder="1" applyAlignment="1">
      <alignment horizontal="center"/>
    </xf>
    <xf numFmtId="3" fontId="14" fillId="3" borderId="230" xfId="0" applyNumberFormat="1" applyFont="1" applyFill="1" applyBorder="1" applyAlignment="1">
      <alignment horizontal="center"/>
    </xf>
    <xf numFmtId="0" fontId="14" fillId="0" borderId="63" xfId="0" applyFont="1" applyBorder="1"/>
    <xf numFmtId="3" fontId="14" fillId="9" borderId="263" xfId="0" applyNumberFormat="1" applyFont="1" applyFill="1" applyBorder="1" applyAlignment="1">
      <alignment horizontal="center" vertical="center"/>
    </xf>
    <xf numFmtId="0" fontId="14" fillId="3" borderId="283" xfId="0" applyFont="1" applyFill="1" applyBorder="1" applyAlignment="1">
      <alignment vertical="center"/>
    </xf>
    <xf numFmtId="0" fontId="14" fillId="3" borderId="34" xfId="0" applyFont="1" applyFill="1" applyBorder="1" applyAlignment="1">
      <alignment vertical="center"/>
    </xf>
    <xf numFmtId="0" fontId="14" fillId="3" borderId="34" xfId="0" applyFont="1" applyFill="1" applyBorder="1" applyAlignment="1">
      <alignment horizontal="center" vertical="center"/>
    </xf>
    <xf numFmtId="0" fontId="14" fillId="3" borderId="225" xfId="0" applyFont="1" applyFill="1" applyBorder="1" applyAlignment="1">
      <alignment vertical="center"/>
    </xf>
    <xf numFmtId="0" fontId="14" fillId="3" borderId="284" xfId="0" applyFont="1" applyFill="1" applyBorder="1" applyAlignment="1">
      <alignment vertical="center"/>
    </xf>
    <xf numFmtId="0" fontId="14" fillId="3" borderId="285" xfId="0" applyFont="1" applyFill="1" applyBorder="1"/>
    <xf numFmtId="0" fontId="14" fillId="3" borderId="284" xfId="0" applyFont="1" applyFill="1" applyBorder="1" applyAlignment="1">
      <alignment horizontal="center"/>
    </xf>
    <xf numFmtId="0" fontId="14" fillId="3" borderId="225" xfId="0" applyFont="1" applyFill="1" applyBorder="1"/>
    <xf numFmtId="0" fontId="14" fillId="3" borderId="286" xfId="0" applyFont="1" applyFill="1" applyBorder="1" applyAlignment="1">
      <alignment vertical="center"/>
    </xf>
    <xf numFmtId="0" fontId="14" fillId="3" borderId="38" xfId="0" applyFont="1" applyFill="1" applyBorder="1" applyAlignment="1">
      <alignment vertical="center"/>
    </xf>
    <xf numFmtId="0" fontId="14" fillId="3" borderId="38" xfId="0" applyFont="1" applyFill="1" applyBorder="1" applyAlignment="1">
      <alignment horizontal="center" vertical="center"/>
    </xf>
    <xf numFmtId="0" fontId="14" fillId="3" borderId="226" xfId="0" applyFont="1" applyFill="1" applyBorder="1" applyAlignment="1">
      <alignment vertical="center"/>
    </xf>
    <xf numFmtId="0" fontId="14" fillId="3" borderId="287" xfId="0" applyFont="1" applyFill="1" applyBorder="1" applyAlignment="1">
      <alignment vertical="center"/>
    </xf>
    <xf numFmtId="0" fontId="14" fillId="3" borderId="288" xfId="0" applyFont="1" applyFill="1" applyBorder="1"/>
    <xf numFmtId="0" fontId="14" fillId="3" borderId="287" xfId="0" applyFont="1" applyFill="1" applyBorder="1" applyAlignment="1">
      <alignment horizontal="center"/>
    </xf>
    <xf numFmtId="0" fontId="14" fillId="3" borderId="226" xfId="0" applyFont="1" applyFill="1" applyBorder="1"/>
    <xf numFmtId="0" fontId="14" fillId="3" borderId="226" xfId="0" applyFont="1" applyFill="1" applyBorder="1" applyAlignment="1">
      <alignment horizontal="center" vertical="center"/>
    </xf>
    <xf numFmtId="0" fontId="14" fillId="3" borderId="289" xfId="0" applyFont="1" applyFill="1" applyBorder="1" applyAlignment="1">
      <alignment vertical="center"/>
    </xf>
    <xf numFmtId="0" fontId="14" fillId="3" borderId="39" xfId="0" applyFont="1" applyFill="1" applyBorder="1" applyAlignment="1">
      <alignment vertical="center"/>
    </xf>
    <xf numFmtId="0" fontId="14" fillId="3" borderId="39" xfId="0" applyFont="1" applyFill="1" applyBorder="1" applyAlignment="1">
      <alignment horizontal="center" vertical="center"/>
    </xf>
    <xf numFmtId="0" fontId="14" fillId="3" borderId="227" xfId="0" applyFont="1" applyFill="1" applyBorder="1" applyAlignment="1">
      <alignment vertical="center"/>
    </xf>
    <xf numFmtId="0" fontId="14" fillId="3" borderId="290" xfId="0" applyFont="1" applyFill="1" applyBorder="1" applyAlignment="1">
      <alignment vertical="center"/>
    </xf>
    <xf numFmtId="0" fontId="14" fillId="3" borderId="291" xfId="0" applyFont="1" applyFill="1" applyBorder="1"/>
    <xf numFmtId="0" fontId="14" fillId="3" borderId="290" xfId="0" applyFont="1" applyFill="1" applyBorder="1" applyAlignment="1">
      <alignment horizontal="center"/>
    </xf>
    <xf numFmtId="0" fontId="14" fillId="3" borderId="63" xfId="0" applyFont="1" applyFill="1" applyBorder="1" applyAlignment="1">
      <alignment horizontal="center"/>
    </xf>
    <xf numFmtId="0" fontId="14" fillId="3" borderId="292" xfId="0" applyFont="1" applyFill="1" applyBorder="1"/>
    <xf numFmtId="0" fontId="14" fillId="3" borderId="227" xfId="0" applyFont="1" applyFill="1" applyBorder="1"/>
    <xf numFmtId="3" fontId="14" fillId="9" borderId="0" xfId="0" applyNumberFormat="1" applyFont="1" applyFill="1" applyAlignment="1">
      <alignment horizontal="center" vertical="center"/>
    </xf>
    <xf numFmtId="3" fontId="14" fillId="9" borderId="295" xfId="0" applyNumberFormat="1" applyFont="1" applyFill="1" applyBorder="1" applyAlignment="1">
      <alignment horizontal="center"/>
    </xf>
    <xf numFmtId="3" fontId="14" fillId="0" borderId="0" xfId="0" applyNumberFormat="1" applyFont="1" applyAlignment="1">
      <alignment horizontal="center" vertical="center"/>
    </xf>
    <xf numFmtId="3" fontId="14" fillId="0" borderId="224" xfId="0" applyNumberFormat="1" applyFont="1" applyBorder="1" applyAlignment="1">
      <alignment horizontal="center"/>
    </xf>
    <xf numFmtId="3" fontId="14" fillId="0" borderId="249" xfId="0" applyNumberFormat="1" applyFont="1" applyBorder="1" applyAlignment="1">
      <alignment horizontal="center"/>
    </xf>
    <xf numFmtId="0" fontId="14" fillId="9" borderId="258" xfId="0" applyFont="1" applyFill="1" applyBorder="1"/>
    <xf numFmtId="0" fontId="14" fillId="9" borderId="63" xfId="0" applyFont="1" applyFill="1" applyBorder="1" applyAlignment="1">
      <alignment horizontal="center"/>
    </xf>
    <xf numFmtId="3" fontId="14" fillId="0" borderId="228" xfId="0" applyNumberFormat="1" applyFont="1" applyBorder="1" applyAlignment="1">
      <alignment horizontal="center"/>
    </xf>
    <xf numFmtId="3" fontId="14" fillId="0" borderId="263" xfId="0" applyNumberFormat="1" applyFont="1" applyBorder="1" applyAlignment="1">
      <alignment horizontal="center" vertical="center"/>
    </xf>
    <xf numFmtId="3" fontId="14" fillId="0" borderId="256" xfId="0" applyNumberFormat="1" applyFont="1" applyBorder="1" applyAlignment="1">
      <alignment vertical="center"/>
    </xf>
    <xf numFmtId="3" fontId="14" fillId="0" borderId="18" xfId="0" applyNumberFormat="1" applyFont="1" applyBorder="1" applyAlignment="1">
      <alignment horizontal="center"/>
    </xf>
    <xf numFmtId="3" fontId="14" fillId="3" borderId="296" xfId="0" applyNumberFormat="1" applyFont="1" applyFill="1" applyBorder="1" applyAlignment="1">
      <alignment vertical="center"/>
    </xf>
    <xf numFmtId="3" fontId="14" fillId="3" borderId="297" xfId="0" applyNumberFormat="1" applyFont="1" applyFill="1" applyBorder="1" applyAlignment="1">
      <alignment horizontal="center" vertical="center"/>
    </xf>
    <xf numFmtId="3" fontId="14" fillId="3" borderId="298" xfId="0" applyNumberFormat="1" applyFont="1" applyFill="1" applyBorder="1" applyAlignment="1">
      <alignment horizontal="center" vertical="center"/>
    </xf>
    <xf numFmtId="3" fontId="14" fillId="3" borderId="299" xfId="0" applyNumberFormat="1" applyFont="1" applyFill="1" applyBorder="1" applyAlignment="1">
      <alignment horizontal="center" vertical="center"/>
    </xf>
    <xf numFmtId="3" fontId="14" fillId="3" borderId="300" xfId="0" applyNumberFormat="1" applyFont="1" applyFill="1" applyBorder="1" applyAlignment="1">
      <alignment vertical="center"/>
    </xf>
    <xf numFmtId="3" fontId="14" fillId="3" borderId="301" xfId="0" applyNumberFormat="1" applyFont="1" applyFill="1" applyBorder="1" applyAlignment="1">
      <alignment horizontal="center" vertical="center"/>
    </xf>
    <xf numFmtId="3" fontId="14" fillId="3" borderId="302" xfId="0" applyNumberFormat="1" applyFont="1" applyFill="1" applyBorder="1" applyAlignment="1">
      <alignment horizontal="center" vertical="center"/>
    </xf>
    <xf numFmtId="3" fontId="14" fillId="3" borderId="305" xfId="0" applyNumberFormat="1" applyFont="1" applyFill="1" applyBorder="1" applyAlignment="1">
      <alignment horizontal="center"/>
    </xf>
    <xf numFmtId="3" fontId="14" fillId="3" borderId="306" xfId="0" applyNumberFormat="1" applyFont="1" applyFill="1" applyBorder="1" applyAlignment="1">
      <alignment horizontal="center"/>
    </xf>
    <xf numFmtId="0" fontId="14" fillId="3" borderId="302" xfId="0" applyFont="1" applyFill="1" applyBorder="1"/>
    <xf numFmtId="3" fontId="36" fillId="0" borderId="307" xfId="0" applyNumberFormat="1" applyFont="1" applyBorder="1" applyAlignment="1">
      <alignment horizontal="center"/>
    </xf>
    <xf numFmtId="3" fontId="36" fillId="0" borderId="308" xfId="0" applyNumberFormat="1" applyFont="1" applyBorder="1" applyAlignment="1">
      <alignment horizontal="center"/>
    </xf>
    <xf numFmtId="0" fontId="14" fillId="9" borderId="165" xfId="0" applyFont="1" applyFill="1" applyBorder="1" applyAlignment="1">
      <alignment horizontal="left" wrapText="1"/>
    </xf>
    <xf numFmtId="41" fontId="14" fillId="9" borderId="10" xfId="3" applyNumberFormat="1" applyFont="1" applyFill="1" applyBorder="1" applyAlignment="1">
      <alignment horizontal="right" vertical="center" indent="2"/>
    </xf>
    <xf numFmtId="41" fontId="14" fillId="9" borderId="166" xfId="3" applyNumberFormat="1" applyFont="1" applyFill="1" applyBorder="1" applyAlignment="1">
      <alignment horizontal="right" vertical="center" indent="2"/>
    </xf>
    <xf numFmtId="41" fontId="14" fillId="9" borderId="198" xfId="3" applyNumberFormat="1" applyFont="1" applyFill="1" applyBorder="1" applyAlignment="1">
      <alignment horizontal="center" vertical="center"/>
    </xf>
    <xf numFmtId="41" fontId="14" fillId="9" borderId="3" xfId="3" applyNumberFormat="1" applyFont="1" applyFill="1" applyBorder="1" applyAlignment="1">
      <alignment horizontal="center" vertical="center"/>
    </xf>
    <xf numFmtId="41" fontId="14" fillId="9" borderId="216" xfId="3" applyNumberFormat="1" applyFont="1" applyFill="1" applyBorder="1" applyAlignment="1">
      <alignment horizontal="center" vertical="center"/>
    </xf>
    <xf numFmtId="0" fontId="14" fillId="9" borderId="167" xfId="0" applyFont="1" applyFill="1" applyBorder="1" applyAlignment="1">
      <alignment horizontal="left" wrapText="1"/>
    </xf>
    <xf numFmtId="41" fontId="14" fillId="9" borderId="5" xfId="3" applyNumberFormat="1" applyFont="1" applyFill="1" applyBorder="1" applyAlignment="1">
      <alignment horizontal="right" vertical="center" indent="2"/>
    </xf>
    <xf numFmtId="41" fontId="14" fillId="9" borderId="217" xfId="3" applyNumberFormat="1" applyFont="1" applyFill="1" applyBorder="1" applyAlignment="1">
      <alignment horizontal="center" vertical="center"/>
    </xf>
    <xf numFmtId="41" fontId="14" fillId="9" borderId="9" xfId="3" applyNumberFormat="1" applyFont="1" applyFill="1" applyBorder="1" applyAlignment="1">
      <alignment horizontal="center" vertical="center"/>
    </xf>
    <xf numFmtId="0" fontId="36" fillId="9" borderId="168" xfId="0" applyFont="1" applyFill="1" applyBorder="1" applyAlignment="1">
      <alignment horizontal="left" wrapText="1"/>
    </xf>
    <xf numFmtId="41" fontId="36" fillId="9" borderId="8" xfId="3" applyNumberFormat="1" applyFont="1" applyFill="1" applyBorder="1" applyAlignment="1">
      <alignment horizontal="right" vertical="center" indent="2"/>
    </xf>
    <xf numFmtId="41" fontId="36" fillId="9" borderId="169" xfId="3" applyNumberFormat="1" applyFont="1" applyFill="1" applyBorder="1" applyAlignment="1">
      <alignment horizontal="right" vertical="center" indent="2"/>
    </xf>
    <xf numFmtId="41" fontId="36" fillId="9" borderId="168" xfId="3" applyNumberFormat="1" applyFont="1" applyFill="1" applyBorder="1" applyAlignment="1">
      <alignment horizontal="center" vertical="center"/>
    </xf>
    <xf numFmtId="41" fontId="36" fillId="9" borderId="8" xfId="3" applyNumberFormat="1" applyFont="1" applyFill="1" applyBorder="1" applyAlignment="1">
      <alignment horizontal="center" vertical="center"/>
    </xf>
    <xf numFmtId="41" fontId="36" fillId="9" borderId="169" xfId="3" applyNumberFormat="1" applyFont="1" applyFill="1" applyBorder="1" applyAlignment="1">
      <alignment horizontal="center" vertical="center"/>
    </xf>
    <xf numFmtId="0" fontId="14" fillId="0" borderId="170" xfId="0" applyFont="1" applyBorder="1" applyAlignment="1">
      <alignment horizontal="left" wrapText="1"/>
    </xf>
    <xf numFmtId="41" fontId="14" fillId="0" borderId="10" xfId="3" applyNumberFormat="1" applyFont="1" applyFill="1" applyBorder="1" applyAlignment="1">
      <alignment horizontal="right" vertical="center" indent="2"/>
    </xf>
    <xf numFmtId="41" fontId="14" fillId="0" borderId="171" xfId="3" applyNumberFormat="1" applyFont="1" applyFill="1" applyBorder="1" applyAlignment="1">
      <alignment horizontal="right" vertical="center" indent="2"/>
    </xf>
    <xf numFmtId="41" fontId="14" fillId="0" borderId="198" xfId="3" applyNumberFormat="1" applyFont="1" applyFill="1" applyBorder="1" applyAlignment="1">
      <alignment horizontal="center" vertical="center"/>
    </xf>
    <xf numFmtId="41" fontId="14" fillId="0" borderId="3" xfId="3" applyNumberFormat="1" applyFont="1" applyFill="1" applyBorder="1" applyAlignment="1">
      <alignment horizontal="center" vertical="center"/>
    </xf>
    <xf numFmtId="41" fontId="14" fillId="0" borderId="216" xfId="3" applyNumberFormat="1" applyFont="1" applyFill="1" applyBorder="1" applyAlignment="1">
      <alignment horizontal="center" vertical="center"/>
    </xf>
    <xf numFmtId="0" fontId="14" fillId="0" borderId="172" xfId="0" applyFont="1" applyBorder="1" applyAlignment="1">
      <alignment horizontal="left" wrapText="1"/>
    </xf>
    <xf numFmtId="41" fontId="14" fillId="0" borderId="5" xfId="3" applyNumberFormat="1" applyFont="1" applyFill="1" applyBorder="1" applyAlignment="1">
      <alignment horizontal="right" vertical="center" indent="2"/>
    </xf>
    <xf numFmtId="41" fontId="14" fillId="0" borderId="166" xfId="3" applyNumberFormat="1" applyFont="1" applyFill="1" applyBorder="1" applyAlignment="1">
      <alignment horizontal="right" vertical="center" indent="2"/>
    </xf>
    <xf numFmtId="41" fontId="14" fillId="0" borderId="217" xfId="3" applyNumberFormat="1" applyFont="1" applyFill="1" applyBorder="1" applyAlignment="1">
      <alignment horizontal="center" vertical="center"/>
    </xf>
    <xf numFmtId="41" fontId="14" fillId="0" borderId="9" xfId="3" applyNumberFormat="1" applyFont="1" applyFill="1" applyBorder="1" applyAlignment="1">
      <alignment horizontal="center" vertical="center"/>
    </xf>
    <xf numFmtId="0" fontId="36" fillId="0" borderId="163" xfId="0" applyFont="1" applyBorder="1" applyAlignment="1">
      <alignment horizontal="left" vertical="top" wrapText="1"/>
    </xf>
    <xf numFmtId="41" fontId="36" fillId="0" borderId="8" xfId="3" applyNumberFormat="1" applyFont="1" applyFill="1" applyBorder="1" applyAlignment="1">
      <alignment horizontal="right" vertical="center" indent="2"/>
    </xf>
    <xf numFmtId="41" fontId="36" fillId="0" borderId="169" xfId="3" applyNumberFormat="1" applyFont="1" applyFill="1" applyBorder="1" applyAlignment="1">
      <alignment horizontal="right" vertical="center" indent="2"/>
    </xf>
    <xf numFmtId="41" fontId="36" fillId="0" borderId="168" xfId="3" applyNumberFormat="1" applyFont="1" applyFill="1" applyBorder="1" applyAlignment="1">
      <alignment horizontal="center" vertical="center"/>
    </xf>
    <xf numFmtId="41" fontId="36" fillId="0" borderId="8" xfId="3" applyNumberFormat="1" applyFont="1" applyFill="1" applyBorder="1" applyAlignment="1">
      <alignment horizontal="center" vertical="center"/>
    </xf>
    <xf numFmtId="41" fontId="36" fillId="0" borderId="169" xfId="3" applyNumberFormat="1" applyFont="1" applyFill="1" applyBorder="1" applyAlignment="1">
      <alignment horizontal="center" vertical="center"/>
    </xf>
    <xf numFmtId="41" fontId="36" fillId="9" borderId="173" xfId="0" applyNumberFormat="1" applyFont="1" applyFill="1" applyBorder="1"/>
    <xf numFmtId="41" fontId="14" fillId="9" borderId="165" xfId="3" applyNumberFormat="1" applyFont="1" applyFill="1" applyBorder="1" applyAlignment="1">
      <alignment horizontal="center" vertical="center"/>
    </xf>
    <xf numFmtId="41" fontId="14" fillId="9" borderId="10" xfId="3" applyNumberFormat="1" applyFont="1" applyFill="1" applyBorder="1" applyAlignment="1">
      <alignment horizontal="center" vertical="center"/>
    </xf>
    <xf numFmtId="41" fontId="14" fillId="9" borderId="171" xfId="3" applyNumberFormat="1" applyFont="1" applyFill="1" applyBorder="1" applyAlignment="1">
      <alignment horizontal="center" vertical="center"/>
    </xf>
    <xf numFmtId="41" fontId="14" fillId="9" borderId="199" xfId="3" applyNumberFormat="1" applyFont="1" applyFill="1" applyBorder="1" applyAlignment="1">
      <alignment horizontal="center" vertical="center"/>
    </xf>
    <xf numFmtId="41" fontId="14" fillId="9" borderId="5" xfId="3" applyNumberFormat="1" applyFont="1" applyFill="1" applyBorder="1" applyAlignment="1">
      <alignment horizontal="center" vertical="center"/>
    </xf>
    <xf numFmtId="41" fontId="14" fillId="9" borderId="166" xfId="3" applyNumberFormat="1" applyFont="1" applyFill="1" applyBorder="1" applyAlignment="1">
      <alignment horizontal="center" vertical="center"/>
    </xf>
    <xf numFmtId="41" fontId="36" fillId="9" borderId="8" xfId="3" applyNumberFormat="1" applyFont="1" applyFill="1" applyBorder="1" applyAlignment="1">
      <alignment horizontal="right" vertical="center"/>
    </xf>
    <xf numFmtId="0" fontId="14" fillId="3" borderId="170" xfId="0" applyFont="1" applyFill="1" applyBorder="1" applyAlignment="1">
      <alignment horizontal="left" wrapText="1"/>
    </xf>
    <xf numFmtId="41" fontId="14" fillId="3" borderId="10" xfId="3" applyNumberFormat="1" applyFont="1" applyFill="1" applyBorder="1" applyAlignment="1">
      <alignment horizontal="right" vertical="center" indent="2"/>
    </xf>
    <xf numFmtId="41" fontId="14" fillId="3" borderId="165" xfId="3" applyNumberFormat="1" applyFont="1" applyFill="1" applyBorder="1" applyAlignment="1">
      <alignment horizontal="center" vertical="center"/>
    </xf>
    <xf numFmtId="41" fontId="14" fillId="3" borderId="10" xfId="3" applyNumberFormat="1" applyFont="1" applyFill="1" applyBorder="1" applyAlignment="1">
      <alignment horizontal="center" vertical="center"/>
    </xf>
    <xf numFmtId="41" fontId="14" fillId="3" borderId="171" xfId="3" applyNumberFormat="1" applyFont="1" applyFill="1" applyBorder="1" applyAlignment="1">
      <alignment horizontal="center" vertical="center"/>
    </xf>
    <xf numFmtId="0" fontId="14" fillId="3" borderId="172" xfId="0" applyFont="1" applyFill="1" applyBorder="1" applyAlignment="1">
      <alignment horizontal="left" wrapText="1"/>
    </xf>
    <xf numFmtId="41" fontId="14" fillId="3" borderId="5" xfId="3" applyNumberFormat="1" applyFont="1" applyFill="1" applyBorder="1" applyAlignment="1">
      <alignment horizontal="right" vertical="center" indent="2"/>
    </xf>
    <xf numFmtId="41" fontId="14" fillId="3" borderId="199" xfId="3" applyNumberFormat="1" applyFont="1" applyFill="1" applyBorder="1" applyAlignment="1">
      <alignment horizontal="center" vertical="center"/>
    </xf>
    <xf numFmtId="41" fontId="14" fillId="3" borderId="5" xfId="3" applyNumberFormat="1" applyFont="1" applyFill="1" applyBorder="1" applyAlignment="1">
      <alignment horizontal="center" vertical="center"/>
    </xf>
    <xf numFmtId="41" fontId="14" fillId="3" borderId="166" xfId="3" applyNumberFormat="1" applyFont="1" applyFill="1" applyBorder="1" applyAlignment="1">
      <alignment horizontal="center" vertical="center"/>
    </xf>
    <xf numFmtId="0" fontId="36" fillId="3" borderId="163" xfId="0" applyFont="1" applyFill="1" applyBorder="1" applyAlignment="1">
      <alignment horizontal="left" vertical="top" wrapText="1"/>
    </xf>
    <xf numFmtId="41" fontId="36" fillId="3" borderId="8" xfId="3" applyNumberFormat="1" applyFont="1" applyFill="1" applyBorder="1" applyAlignment="1">
      <alignment horizontal="right" vertical="center" indent="2"/>
    </xf>
    <xf numFmtId="41" fontId="36" fillId="3" borderId="168" xfId="3" applyNumberFormat="1" applyFont="1" applyFill="1" applyBorder="1" applyAlignment="1">
      <alignment horizontal="center" vertical="center"/>
    </xf>
    <xf numFmtId="41" fontId="36" fillId="3" borderId="8" xfId="3" applyNumberFormat="1" applyFont="1" applyFill="1" applyBorder="1" applyAlignment="1">
      <alignment horizontal="center" vertical="center"/>
    </xf>
    <xf numFmtId="41" fontId="36" fillId="3" borderId="169" xfId="3" applyNumberFormat="1" applyFont="1" applyFill="1" applyBorder="1" applyAlignment="1">
      <alignment horizontal="center" vertical="center"/>
    </xf>
    <xf numFmtId="0" fontId="14" fillId="9" borderId="170" xfId="0" applyFont="1" applyFill="1" applyBorder="1" applyAlignment="1">
      <alignment horizontal="left" wrapText="1"/>
    </xf>
    <xf numFmtId="41" fontId="14" fillId="9" borderId="10" xfId="1" applyNumberFormat="1" applyFont="1" applyFill="1" applyBorder="1" applyAlignment="1">
      <alignment horizontal="right" vertical="center" indent="2"/>
    </xf>
    <xf numFmtId="41" fontId="14" fillId="9" borderId="171" xfId="1" applyNumberFormat="1" applyFont="1" applyFill="1" applyBorder="1" applyAlignment="1">
      <alignment horizontal="right" vertical="center" indent="2"/>
    </xf>
    <xf numFmtId="0" fontId="14" fillId="9" borderId="172" xfId="0" applyFont="1" applyFill="1" applyBorder="1" applyAlignment="1">
      <alignment horizontal="left" wrapText="1"/>
    </xf>
    <xf numFmtId="41" fontId="14" fillId="9" borderId="5" xfId="1" applyNumberFormat="1" applyFont="1" applyFill="1" applyBorder="1" applyAlignment="1">
      <alignment horizontal="right" vertical="center" indent="2"/>
    </xf>
    <xf numFmtId="41" fontId="14" fillId="9" borderId="166" xfId="1" applyNumberFormat="1" applyFont="1" applyFill="1" applyBorder="1" applyAlignment="1">
      <alignment horizontal="right" vertical="center" indent="2"/>
    </xf>
    <xf numFmtId="0" fontId="36" fillId="9" borderId="163" xfId="0" applyFont="1" applyFill="1" applyBorder="1" applyAlignment="1">
      <alignment horizontal="left" vertical="top" wrapText="1"/>
    </xf>
    <xf numFmtId="41" fontId="36" fillId="9" borderId="8" xfId="1" applyNumberFormat="1" applyFont="1" applyFill="1" applyBorder="1" applyAlignment="1">
      <alignment horizontal="right" vertical="center" indent="2"/>
    </xf>
    <xf numFmtId="41" fontId="36" fillId="9" borderId="169" xfId="1" applyNumberFormat="1" applyFont="1" applyFill="1" applyBorder="1" applyAlignment="1">
      <alignment horizontal="right" vertical="center" indent="2"/>
    </xf>
    <xf numFmtId="3" fontId="36" fillId="3" borderId="0" xfId="0" applyNumberFormat="1" applyFont="1" applyFill="1" applyAlignment="1">
      <alignment horizontal="center" vertical="center"/>
    </xf>
    <xf numFmtId="0" fontId="36" fillId="3" borderId="170" xfId="0" applyFont="1" applyFill="1" applyBorder="1" applyAlignment="1">
      <alignment horizontal="left" wrapText="1"/>
    </xf>
    <xf numFmtId="0" fontId="14" fillId="0" borderId="10" xfId="0" applyFont="1" applyBorder="1"/>
    <xf numFmtId="41" fontId="14" fillId="3" borderId="171" xfId="3" applyNumberFormat="1" applyFont="1" applyFill="1" applyBorder="1" applyAlignment="1">
      <alignment horizontal="right" vertical="center" indent="2"/>
    </xf>
    <xf numFmtId="41" fontId="36" fillId="3" borderId="171" xfId="3" applyNumberFormat="1" applyFont="1" applyFill="1" applyBorder="1" applyAlignment="1">
      <alignment horizontal="center" vertical="center"/>
    </xf>
    <xf numFmtId="0" fontId="36" fillId="3" borderId="172" xfId="0" applyFont="1" applyFill="1" applyBorder="1" applyAlignment="1">
      <alignment horizontal="left" wrapText="1"/>
    </xf>
    <xf numFmtId="41" fontId="14" fillId="3" borderId="13" xfId="3" applyNumberFormat="1" applyFont="1" applyFill="1" applyBorder="1" applyAlignment="1">
      <alignment horizontal="right" vertical="center" indent="2"/>
    </xf>
    <xf numFmtId="41" fontId="14" fillId="3" borderId="11" xfId="3" applyNumberFormat="1" applyFont="1" applyFill="1" applyBorder="1" applyAlignment="1">
      <alignment horizontal="right" vertical="center" indent="2"/>
    </xf>
    <xf numFmtId="41" fontId="14" fillId="3" borderId="166" xfId="3" applyNumberFormat="1" applyFont="1" applyFill="1" applyBorder="1" applyAlignment="1">
      <alignment horizontal="right" vertical="center" indent="2"/>
    </xf>
    <xf numFmtId="41" fontId="36" fillId="3" borderId="166" xfId="3" applyNumberFormat="1" applyFont="1" applyFill="1" applyBorder="1" applyAlignment="1">
      <alignment horizontal="center" vertical="center"/>
    </xf>
    <xf numFmtId="41" fontId="36" fillId="3" borderId="4" xfId="3" applyNumberFormat="1" applyFont="1" applyFill="1" applyBorder="1" applyAlignment="1">
      <alignment horizontal="right" vertical="center" indent="2"/>
    </xf>
    <xf numFmtId="41" fontId="36" fillId="3" borderId="174" xfId="3" applyNumberFormat="1" applyFont="1" applyFill="1" applyBorder="1" applyAlignment="1">
      <alignment horizontal="right" vertical="center" indent="2"/>
    </xf>
    <xf numFmtId="41" fontId="14" fillId="9" borderId="14" xfId="3" applyNumberFormat="1" applyFont="1" applyFill="1" applyBorder="1" applyAlignment="1">
      <alignment horizontal="right" vertical="center" indent="2"/>
    </xf>
    <xf numFmtId="41" fontId="14" fillId="9" borderId="165" xfId="1" applyNumberFormat="1" applyFont="1" applyFill="1" applyBorder="1" applyAlignment="1">
      <alignment horizontal="center" vertical="center"/>
    </xf>
    <xf numFmtId="41" fontId="14" fillId="9" borderId="10" xfId="1" applyNumberFormat="1" applyFont="1" applyFill="1" applyBorder="1" applyAlignment="1">
      <alignment horizontal="center" vertical="center"/>
    </xf>
    <xf numFmtId="41" fontId="14" fillId="9" borderId="171" xfId="1" applyNumberFormat="1" applyFont="1" applyFill="1" applyBorder="1" applyAlignment="1">
      <alignment horizontal="center" vertical="center"/>
    </xf>
    <xf numFmtId="41" fontId="14" fillId="9" borderId="6" xfId="3" applyNumberFormat="1" applyFont="1" applyFill="1" applyBorder="1" applyAlignment="1">
      <alignment horizontal="right" vertical="center" indent="2"/>
    </xf>
    <xf numFmtId="41" fontId="14" fillId="9" borderId="199" xfId="1" applyNumberFormat="1" applyFont="1" applyFill="1" applyBorder="1" applyAlignment="1">
      <alignment horizontal="center" vertical="center"/>
    </xf>
    <xf numFmtId="41" fontId="14" fillId="9" borderId="5" xfId="1" applyNumberFormat="1" applyFont="1" applyFill="1" applyBorder="1" applyAlignment="1">
      <alignment horizontal="center" vertical="center"/>
    </xf>
    <xf numFmtId="41" fontId="14" fillId="9" borderId="166" xfId="1" applyNumberFormat="1" applyFont="1" applyFill="1" applyBorder="1" applyAlignment="1">
      <alignment horizontal="center" vertical="center"/>
    </xf>
    <xf numFmtId="41" fontId="36" fillId="9" borderId="15" xfId="1" applyNumberFormat="1" applyFont="1" applyFill="1" applyBorder="1" applyAlignment="1">
      <alignment horizontal="right" vertical="center" indent="2"/>
    </xf>
    <xf numFmtId="41" fontId="36" fillId="9" borderId="168" xfId="1" applyNumberFormat="1" applyFont="1" applyFill="1" applyBorder="1" applyAlignment="1">
      <alignment horizontal="center" vertical="center"/>
    </xf>
    <xf numFmtId="41" fontId="36" fillId="9" borderId="8" xfId="1" applyNumberFormat="1" applyFont="1" applyFill="1" applyBorder="1" applyAlignment="1">
      <alignment horizontal="center" vertical="center"/>
    </xf>
    <xf numFmtId="41" fontId="36" fillId="9" borderId="169" xfId="1" applyNumberFormat="1" applyFont="1" applyFill="1" applyBorder="1" applyAlignment="1">
      <alignment horizontal="center" vertical="center"/>
    </xf>
    <xf numFmtId="41" fontId="14" fillId="0" borderId="165" xfId="3" applyNumberFormat="1" applyFont="1" applyFill="1" applyBorder="1" applyAlignment="1">
      <alignment horizontal="center" vertical="center"/>
    </xf>
    <xf numFmtId="41" fontId="14" fillId="0" borderId="10" xfId="3" applyNumberFormat="1" applyFont="1" applyFill="1" applyBorder="1" applyAlignment="1">
      <alignment horizontal="center" vertical="center"/>
    </xf>
    <xf numFmtId="41" fontId="14" fillId="0" borderId="171" xfId="3" applyNumberFormat="1" applyFont="1" applyFill="1" applyBorder="1" applyAlignment="1">
      <alignment horizontal="center" vertical="center"/>
    </xf>
    <xf numFmtId="41" fontId="14" fillId="0" borderId="13" xfId="3" applyNumberFormat="1" applyFont="1" applyFill="1" applyBorder="1" applyAlignment="1">
      <alignment horizontal="right" vertical="center" indent="2"/>
    </xf>
    <xf numFmtId="41" fontId="14" fillId="0" borderId="199" xfId="3" applyNumberFormat="1" applyFont="1" applyFill="1" applyBorder="1" applyAlignment="1">
      <alignment horizontal="center" vertical="center"/>
    </xf>
    <xf numFmtId="41" fontId="14" fillId="0" borderId="13" xfId="3" applyNumberFormat="1" applyFont="1" applyFill="1" applyBorder="1" applyAlignment="1">
      <alignment horizontal="center" vertical="center"/>
    </xf>
    <xf numFmtId="41" fontId="14" fillId="0" borderId="5" xfId="3" applyNumberFormat="1" applyFont="1" applyFill="1" applyBorder="1" applyAlignment="1">
      <alignment horizontal="center" vertical="center"/>
    </xf>
    <xf numFmtId="41" fontId="14" fillId="0" borderId="166" xfId="3" applyNumberFormat="1" applyFont="1" applyFill="1" applyBorder="1" applyAlignment="1">
      <alignment horizontal="center" vertical="center"/>
    </xf>
    <xf numFmtId="41" fontId="36" fillId="0" borderId="4" xfId="3" applyNumberFormat="1" applyFont="1" applyFill="1" applyBorder="1" applyAlignment="1">
      <alignment horizontal="right" vertical="center" indent="2"/>
    </xf>
    <xf numFmtId="41" fontId="36" fillId="0" borderId="4" xfId="3" applyNumberFormat="1" applyFont="1" applyFill="1" applyBorder="1" applyAlignment="1">
      <alignment horizontal="center" vertical="center"/>
    </xf>
    <xf numFmtId="41" fontId="14" fillId="9" borderId="171" xfId="3" applyNumberFormat="1" applyFont="1" applyFill="1" applyBorder="1" applyAlignment="1">
      <alignment horizontal="right" vertical="center" indent="2"/>
    </xf>
    <xf numFmtId="41" fontId="14" fillId="3" borderId="171" xfId="1" applyNumberFormat="1" applyFont="1" applyFill="1" applyBorder="1" applyAlignment="1">
      <alignment horizontal="right" vertical="center" indent="2"/>
    </xf>
    <xf numFmtId="41" fontId="14" fillId="3" borderId="165" xfId="1" applyNumberFormat="1" applyFont="1" applyFill="1" applyBorder="1" applyAlignment="1">
      <alignment horizontal="center" vertical="center"/>
    </xf>
    <xf numFmtId="41" fontId="14" fillId="3" borderId="10" xfId="1" applyNumberFormat="1" applyFont="1" applyFill="1" applyBorder="1" applyAlignment="1">
      <alignment horizontal="center" vertical="center"/>
    </xf>
    <xf numFmtId="41" fontId="14" fillId="3" borderId="171" xfId="1" applyNumberFormat="1" applyFont="1" applyFill="1" applyBorder="1" applyAlignment="1">
      <alignment horizontal="center" vertical="center"/>
    </xf>
    <xf numFmtId="41" fontId="14" fillId="3" borderId="166" xfId="1" applyNumberFormat="1" applyFont="1" applyFill="1" applyBorder="1" applyAlignment="1">
      <alignment horizontal="right" vertical="center" indent="2"/>
    </xf>
    <xf numFmtId="41" fontId="14" fillId="3" borderId="199" xfId="1" applyNumberFormat="1" applyFont="1" applyFill="1" applyBorder="1" applyAlignment="1">
      <alignment horizontal="center" vertical="center"/>
    </xf>
    <xf numFmtId="41" fontId="14" fillId="3" borderId="5" xfId="1" applyNumberFormat="1" applyFont="1" applyFill="1" applyBorder="1" applyAlignment="1">
      <alignment horizontal="center" vertical="center"/>
    </xf>
    <xf numFmtId="41" fontId="14" fillId="3" borderId="166" xfId="1" applyNumberFormat="1" applyFont="1" applyFill="1" applyBorder="1" applyAlignment="1">
      <alignment horizontal="center" vertical="center"/>
    </xf>
    <xf numFmtId="41" fontId="36" fillId="3" borderId="8" xfId="1" applyNumberFormat="1" applyFont="1" applyFill="1" applyBorder="1" applyAlignment="1">
      <alignment horizontal="right" vertical="center" indent="2"/>
    </xf>
    <xf numFmtId="41" fontId="36" fillId="3" borderId="169" xfId="1" applyNumberFormat="1" applyFont="1" applyFill="1" applyBorder="1" applyAlignment="1">
      <alignment horizontal="right" vertical="center" indent="2"/>
    </xf>
    <xf numFmtId="41" fontId="36" fillId="3" borderId="168" xfId="1" applyNumberFormat="1" applyFont="1" applyFill="1" applyBorder="1" applyAlignment="1">
      <alignment horizontal="center" vertical="center"/>
    </xf>
    <xf numFmtId="41" fontId="36" fillId="3" borderId="8" xfId="1" applyNumberFormat="1" applyFont="1" applyFill="1" applyBorder="1" applyAlignment="1">
      <alignment horizontal="center" vertical="center"/>
    </xf>
    <xf numFmtId="41" fontId="36" fillId="3" borderId="169" xfId="1" applyNumberFormat="1" applyFont="1" applyFill="1" applyBorder="1" applyAlignment="1">
      <alignment horizontal="center" vertical="center"/>
    </xf>
    <xf numFmtId="41" fontId="14" fillId="9" borderId="175" xfId="3" applyNumberFormat="1" applyFont="1" applyFill="1" applyBorder="1" applyAlignment="1">
      <alignment horizontal="right" vertical="center" indent="2"/>
    </xf>
    <xf numFmtId="3" fontId="36" fillId="11" borderId="359" xfId="0" applyNumberFormat="1" applyFont="1" applyFill="1" applyBorder="1"/>
    <xf numFmtId="3" fontId="36" fillId="11" borderId="360" xfId="0" applyNumberFormat="1" applyFont="1" applyFill="1" applyBorder="1"/>
    <xf numFmtId="3" fontId="36" fillId="9" borderId="361" xfId="0" applyNumberFormat="1" applyFont="1" applyFill="1" applyBorder="1"/>
    <xf numFmtId="0" fontId="36" fillId="11" borderId="362" xfId="0" applyFont="1" applyFill="1" applyBorder="1"/>
    <xf numFmtId="3" fontId="36" fillId="9" borderId="363" xfId="0" applyNumberFormat="1" applyFont="1" applyFill="1" applyBorder="1"/>
    <xf numFmtId="0" fontId="36" fillId="11" borderId="364" xfId="0" applyFont="1" applyFill="1" applyBorder="1"/>
    <xf numFmtId="41" fontId="36" fillId="9" borderId="365" xfId="3" applyNumberFormat="1" applyFont="1" applyFill="1" applyBorder="1" applyAlignment="1">
      <alignment horizontal="center" vertical="center"/>
    </xf>
    <xf numFmtId="0" fontId="14" fillId="3" borderId="165" xfId="0" applyFont="1" applyFill="1" applyBorder="1" applyAlignment="1">
      <alignment horizontal="left" wrapText="1"/>
    </xf>
    <xf numFmtId="41" fontId="14" fillId="3" borderId="176" xfId="3" applyNumberFormat="1" applyFont="1" applyFill="1" applyBorder="1" applyAlignment="1">
      <alignment horizontal="center" vertical="center"/>
    </xf>
    <xf numFmtId="41" fontId="14" fillId="3" borderId="13" xfId="3" applyNumberFormat="1" applyFont="1" applyFill="1" applyBorder="1" applyAlignment="1">
      <alignment horizontal="center" vertical="center"/>
    </xf>
    <xf numFmtId="41" fontId="14" fillId="3" borderId="175" xfId="3" applyNumberFormat="1" applyFont="1" applyFill="1" applyBorder="1" applyAlignment="1">
      <alignment horizontal="center" vertical="center"/>
    </xf>
    <xf numFmtId="0" fontId="14" fillId="3" borderId="176" xfId="0" applyFont="1" applyFill="1" applyBorder="1" applyAlignment="1">
      <alignment horizontal="left" wrapText="1"/>
    </xf>
    <xf numFmtId="41" fontId="14" fillId="3" borderId="177" xfId="3" applyNumberFormat="1" applyFont="1" applyFill="1" applyBorder="1" applyAlignment="1">
      <alignment horizontal="right" vertical="center" indent="2"/>
    </xf>
    <xf numFmtId="0" fontId="36" fillId="3" borderId="178" xfId="0" applyFont="1" applyFill="1" applyBorder="1" applyAlignment="1">
      <alignment horizontal="left" vertical="top" wrapText="1"/>
    </xf>
    <xf numFmtId="41" fontId="36" fillId="3" borderId="169" xfId="3" applyNumberFormat="1" applyFont="1" applyFill="1" applyBorder="1" applyAlignment="1">
      <alignment horizontal="right" vertical="center" indent="2"/>
    </xf>
    <xf numFmtId="41" fontId="36" fillId="3" borderId="218" xfId="3" applyNumberFormat="1" applyFont="1" applyFill="1" applyBorder="1" applyAlignment="1">
      <alignment horizontal="center" vertical="center"/>
    </xf>
    <xf numFmtId="41" fontId="36" fillId="3" borderId="18" xfId="3" applyNumberFormat="1" applyFont="1" applyFill="1" applyBorder="1" applyAlignment="1">
      <alignment horizontal="center" vertical="center"/>
    </xf>
    <xf numFmtId="41" fontId="36" fillId="3" borderId="15" xfId="3" applyNumberFormat="1" applyFont="1" applyFill="1" applyBorder="1" applyAlignment="1">
      <alignment horizontal="center" vertical="center"/>
    </xf>
    <xf numFmtId="41" fontId="14" fillId="9" borderId="171" xfId="1" applyNumberFormat="1" applyFont="1" applyFill="1" applyBorder="1" applyAlignment="1">
      <alignment horizontal="center" vertical="center" indent="2"/>
    </xf>
    <xf numFmtId="0" fontId="14" fillId="9" borderId="176" xfId="0" applyFont="1" applyFill="1" applyBorder="1" applyAlignment="1">
      <alignment horizontal="left" wrapText="1"/>
    </xf>
    <xf numFmtId="41" fontId="14" fillId="9" borderId="11" xfId="3" applyNumberFormat="1" applyFont="1" applyFill="1" applyBorder="1" applyAlignment="1">
      <alignment horizontal="right" vertical="center" indent="2"/>
    </xf>
    <xf numFmtId="41" fontId="14" fillId="9" borderId="177" xfId="1" applyNumberFormat="1" applyFont="1" applyFill="1" applyBorder="1" applyAlignment="1">
      <alignment horizontal="center" vertical="center" indent="2"/>
    </xf>
    <xf numFmtId="0" fontId="36" fillId="9" borderId="178" xfId="0" applyFont="1" applyFill="1" applyBorder="1" applyAlignment="1">
      <alignment horizontal="left" vertical="top" wrapText="1"/>
    </xf>
    <xf numFmtId="41" fontId="14" fillId="9" borderId="8" xfId="3" applyNumberFormat="1" applyFont="1" applyFill="1" applyBorder="1" applyAlignment="1">
      <alignment horizontal="right" vertical="center" indent="2"/>
    </xf>
    <xf numFmtId="41" fontId="14" fillId="3" borderId="177" xfId="1" applyNumberFormat="1" applyFont="1" applyFill="1" applyBorder="1" applyAlignment="1">
      <alignment horizontal="right" vertical="center" indent="2"/>
    </xf>
    <xf numFmtId="41" fontId="14" fillId="3" borderId="8" xfId="3" applyNumberFormat="1" applyFont="1" applyFill="1" applyBorder="1" applyAlignment="1">
      <alignment horizontal="right" vertical="center" indent="2"/>
    </xf>
    <xf numFmtId="164" fontId="36" fillId="0" borderId="10" xfId="3" applyNumberFormat="1" applyFont="1" applyFill="1" applyBorder="1" applyAlignment="1">
      <alignment horizontal="right" vertical="center" indent="2"/>
    </xf>
    <xf numFmtId="164" fontId="14" fillId="9" borderId="165" xfId="3" applyNumberFormat="1" applyFont="1" applyFill="1" applyBorder="1" applyAlignment="1">
      <alignment horizontal="center" vertical="center"/>
    </xf>
    <xf numFmtId="164" fontId="14" fillId="9" borderId="10" xfId="3" applyNumberFormat="1" applyFont="1" applyFill="1" applyBorder="1" applyAlignment="1">
      <alignment horizontal="center" vertical="center"/>
    </xf>
    <xf numFmtId="164" fontId="36" fillId="0" borderId="5" xfId="3" applyNumberFormat="1" applyFont="1" applyFill="1" applyBorder="1" applyAlignment="1">
      <alignment horizontal="right" vertical="center" indent="2"/>
    </xf>
    <xf numFmtId="164" fontId="14" fillId="9" borderId="199" xfId="3" applyNumberFormat="1" applyFont="1" applyFill="1" applyBorder="1" applyAlignment="1">
      <alignment horizontal="center" vertical="center"/>
    </xf>
    <xf numFmtId="164" fontId="14" fillId="9" borderId="5" xfId="3" applyNumberFormat="1" applyFont="1" applyFill="1" applyBorder="1" applyAlignment="1">
      <alignment horizontal="center" vertical="center"/>
    </xf>
    <xf numFmtId="0" fontId="14" fillId="3" borderId="179" xfId="0" applyFont="1" applyFill="1" applyBorder="1" applyAlignment="1">
      <alignment wrapText="1"/>
    </xf>
    <xf numFmtId="0" fontId="14" fillId="3" borderId="180" xfId="0" applyFont="1" applyFill="1" applyBorder="1" applyAlignment="1">
      <alignment wrapText="1"/>
    </xf>
    <xf numFmtId="168" fontId="14" fillId="3" borderId="166" xfId="3" applyNumberFormat="1" applyFont="1" applyFill="1" applyBorder="1" applyAlignment="1">
      <alignment horizontal="center" vertical="center"/>
    </xf>
    <xf numFmtId="0" fontId="36" fillId="3" borderId="181" xfId="0" applyFont="1" applyFill="1" applyBorder="1" applyAlignment="1">
      <alignment wrapText="1"/>
    </xf>
    <xf numFmtId="41" fontId="14" fillId="9" borderId="167" xfId="3" applyNumberFormat="1" applyFont="1" applyFill="1" applyBorder="1" applyAlignment="1">
      <alignment horizontal="center" vertical="center"/>
    </xf>
    <xf numFmtId="167" fontId="14" fillId="0" borderId="0" xfId="0" applyNumberFormat="1" applyFont="1"/>
    <xf numFmtId="41" fontId="14" fillId="6" borderId="219" xfId="0" applyNumberFormat="1" applyFont="1" applyFill="1" applyBorder="1"/>
    <xf numFmtId="41" fontId="14" fillId="6" borderId="177" xfId="0" applyNumberFormat="1" applyFont="1" applyFill="1" applyBorder="1"/>
    <xf numFmtId="41" fontId="14" fillId="11" borderId="219" xfId="0" applyNumberFormat="1" applyFont="1" applyFill="1" applyBorder="1"/>
    <xf numFmtId="41" fontId="14" fillId="9" borderId="176" xfId="3" applyNumberFormat="1" applyFont="1" applyFill="1" applyBorder="1" applyAlignment="1">
      <alignment horizontal="center" vertical="center"/>
    </xf>
    <xf numFmtId="41" fontId="14" fillId="11" borderId="177" xfId="0" applyNumberFormat="1" applyFont="1" applyFill="1" applyBorder="1"/>
    <xf numFmtId="0" fontId="14" fillId="3" borderId="167" xfId="0" applyFont="1" applyFill="1" applyBorder="1" applyAlignment="1">
      <alignment horizontal="left" wrapText="1"/>
    </xf>
    <xf numFmtId="0" fontId="36" fillId="3" borderId="168" xfId="0" applyFont="1" applyFill="1" applyBorder="1" applyAlignment="1">
      <alignment horizontal="left" wrapText="1"/>
    </xf>
    <xf numFmtId="41" fontId="36" fillId="3" borderId="218" xfId="1" applyNumberFormat="1" applyFont="1" applyFill="1" applyBorder="1" applyAlignment="1">
      <alignment horizontal="center" vertical="center"/>
    </xf>
    <xf numFmtId="41" fontId="36" fillId="3" borderId="15" xfId="1" applyNumberFormat="1" applyFont="1" applyFill="1" applyBorder="1" applyAlignment="1">
      <alignment horizontal="center" vertical="center"/>
    </xf>
    <xf numFmtId="41" fontId="14" fillId="9" borderId="33" xfId="3" applyNumberFormat="1" applyFont="1" applyFill="1" applyBorder="1" applyAlignment="1">
      <alignment horizontal="center" vertical="center"/>
    </xf>
    <xf numFmtId="41" fontId="14" fillId="9" borderId="173" xfId="3" applyNumberFormat="1" applyFont="1" applyFill="1" applyBorder="1" applyAlignment="1">
      <alignment horizontal="center" vertical="center"/>
    </xf>
    <xf numFmtId="0" fontId="71" fillId="0" borderId="0" xfId="0" applyFont="1"/>
    <xf numFmtId="41" fontId="14" fillId="9" borderId="13" xfId="3" applyNumberFormat="1" applyFont="1" applyFill="1" applyBorder="1" applyAlignment="1">
      <alignment horizontal="center" vertical="center"/>
    </xf>
    <xf numFmtId="41" fontId="14" fillId="9" borderId="177" xfId="3" applyNumberFormat="1" applyFont="1" applyFill="1" applyBorder="1" applyAlignment="1">
      <alignment horizontal="center" vertical="center"/>
    </xf>
    <xf numFmtId="41" fontId="36" fillId="9" borderId="178" xfId="3" applyNumberFormat="1" applyFont="1" applyFill="1" applyBorder="1" applyAlignment="1">
      <alignment horizontal="center" vertical="center"/>
    </xf>
    <xf numFmtId="41" fontId="36" fillId="9" borderId="4" xfId="3" applyNumberFormat="1" applyFont="1" applyFill="1" applyBorder="1" applyAlignment="1">
      <alignment horizontal="center" vertical="center"/>
    </xf>
    <xf numFmtId="41" fontId="36" fillId="9" borderId="174" xfId="3" applyNumberFormat="1" applyFont="1" applyFill="1" applyBorder="1" applyAlignment="1">
      <alignment horizontal="center" vertical="center"/>
    </xf>
    <xf numFmtId="0" fontId="14" fillId="9" borderId="165" xfId="0" applyFont="1" applyFill="1" applyBorder="1" applyAlignment="1">
      <alignment horizontal="left" vertical="center" wrapText="1"/>
    </xf>
    <xf numFmtId="41" fontId="36" fillId="9" borderId="351" xfId="3" applyNumberFormat="1" applyFont="1" applyFill="1" applyBorder="1" applyAlignment="1">
      <alignment horizontal="center" vertical="center"/>
    </xf>
    <xf numFmtId="0" fontId="14" fillId="3" borderId="182" xfId="0" applyFont="1" applyFill="1" applyBorder="1" applyAlignment="1">
      <alignment wrapText="1"/>
    </xf>
    <xf numFmtId="0" fontId="36" fillId="3" borderId="183" xfId="0" applyFont="1" applyFill="1" applyBorder="1" applyAlignment="1">
      <alignment wrapText="1"/>
    </xf>
    <xf numFmtId="41" fontId="36" fillId="3" borderId="5" xfId="3" applyNumberFormat="1" applyFont="1" applyFill="1" applyBorder="1" applyAlignment="1">
      <alignment horizontal="right" vertical="center" indent="2"/>
    </xf>
    <xf numFmtId="0" fontId="14" fillId="9" borderId="165" xfId="4" applyFont="1" applyFill="1" applyBorder="1" applyAlignment="1">
      <alignment horizontal="left" wrapText="1"/>
    </xf>
    <xf numFmtId="3" fontId="14" fillId="9" borderId="352" xfId="0" applyNumberFormat="1" applyFont="1" applyFill="1" applyBorder="1"/>
    <xf numFmtId="0" fontId="14" fillId="9" borderId="167" xfId="4" applyFont="1" applyFill="1" applyBorder="1" applyAlignment="1">
      <alignment horizontal="left" wrapText="1"/>
    </xf>
    <xf numFmtId="0" fontId="36" fillId="9" borderId="168" xfId="4" applyFont="1" applyFill="1" applyBorder="1" applyAlignment="1">
      <alignment horizontal="left" wrapText="1"/>
    </xf>
    <xf numFmtId="41" fontId="14" fillId="17" borderId="10" xfId="3" applyNumberFormat="1" applyFont="1" applyFill="1" applyBorder="1" applyAlignment="1">
      <alignment horizontal="right" vertical="center" indent="2"/>
    </xf>
    <xf numFmtId="41" fontId="14" fillId="17" borderId="13" xfId="3" applyNumberFormat="1" applyFont="1" applyFill="1" applyBorder="1" applyAlignment="1">
      <alignment horizontal="right" vertical="center" indent="2"/>
    </xf>
    <xf numFmtId="0" fontId="14" fillId="15" borderId="339" xfId="0" applyFont="1" applyFill="1" applyBorder="1" applyAlignment="1">
      <alignment horizontal="left" vertical="center" indent="14"/>
    </xf>
    <xf numFmtId="0" fontId="14" fillId="3" borderId="168" xfId="0" applyFont="1" applyFill="1" applyBorder="1" applyAlignment="1">
      <alignment horizontal="left" wrapText="1"/>
    </xf>
    <xf numFmtId="41" fontId="14" fillId="3" borderId="169" xfId="3" applyNumberFormat="1" applyFont="1" applyFill="1" applyBorder="1" applyAlignment="1">
      <alignment horizontal="right" vertical="center" indent="2"/>
    </xf>
    <xf numFmtId="41" fontId="14" fillId="3" borderId="168" xfId="3" applyNumberFormat="1" applyFont="1" applyFill="1" applyBorder="1" applyAlignment="1">
      <alignment horizontal="center" vertical="center"/>
    </xf>
    <xf numFmtId="41" fontId="14" fillId="3" borderId="8" xfId="3" applyNumberFormat="1" applyFont="1" applyFill="1" applyBorder="1" applyAlignment="1">
      <alignment horizontal="center" vertical="center"/>
    </xf>
    <xf numFmtId="41" fontId="14" fillId="3" borderId="169" xfId="3" applyNumberFormat="1" applyFont="1" applyFill="1" applyBorder="1" applyAlignment="1">
      <alignment horizontal="center" vertical="center"/>
    </xf>
    <xf numFmtId="41" fontId="14" fillId="17" borderId="165" xfId="3" applyNumberFormat="1" applyFont="1" applyFill="1" applyBorder="1" applyAlignment="1">
      <alignment horizontal="center" vertical="center"/>
    </xf>
    <xf numFmtId="0" fontId="14" fillId="15" borderId="339" xfId="0" applyFont="1" applyFill="1" applyBorder="1" applyAlignment="1">
      <alignment horizontal="left" vertical="center" indent="4"/>
    </xf>
    <xf numFmtId="0" fontId="14" fillId="15" borderId="36" xfId="0" applyFont="1" applyFill="1" applyBorder="1" applyAlignment="1">
      <alignment horizontal="center" vertical="center" indent="6"/>
    </xf>
    <xf numFmtId="3" fontId="14" fillId="15" borderId="36" xfId="0" applyNumberFormat="1" applyFont="1" applyFill="1" applyBorder="1" applyAlignment="1">
      <alignment horizontal="center"/>
    </xf>
    <xf numFmtId="41" fontId="14" fillId="9" borderId="366" xfId="3" applyNumberFormat="1" applyFont="1" applyFill="1" applyBorder="1" applyAlignment="1">
      <alignment horizontal="center" vertical="center"/>
    </xf>
    <xf numFmtId="41" fontId="14" fillId="9" borderId="367" xfId="3" applyNumberFormat="1" applyFont="1" applyFill="1" applyBorder="1" applyAlignment="1">
      <alignment horizontal="center" vertical="center"/>
    </xf>
    <xf numFmtId="41" fontId="36" fillId="9" borderId="8" xfId="3" applyNumberFormat="1" applyFont="1" applyFill="1" applyBorder="1" applyAlignment="1">
      <alignment horizontal="center" vertical="center" indent="2"/>
    </xf>
    <xf numFmtId="41" fontId="36" fillId="17" borderId="8" xfId="3" applyNumberFormat="1" applyFont="1" applyFill="1" applyBorder="1" applyAlignment="1">
      <alignment horizontal="center" vertical="center"/>
    </xf>
    <xf numFmtId="3" fontId="36" fillId="15" borderId="342" xfId="0" applyNumberFormat="1" applyFont="1" applyFill="1" applyBorder="1"/>
    <xf numFmtId="41" fontId="36" fillId="3" borderId="165" xfId="3" applyNumberFormat="1" applyFont="1" applyFill="1" applyBorder="1" applyAlignment="1">
      <alignment horizontal="center" vertical="center"/>
    </xf>
    <xf numFmtId="41" fontId="36" fillId="3" borderId="10" xfId="3" applyNumberFormat="1" applyFont="1" applyFill="1" applyBorder="1" applyAlignment="1">
      <alignment horizontal="center" vertical="center"/>
    </xf>
    <xf numFmtId="41" fontId="36" fillId="3" borderId="14" xfId="3" applyNumberFormat="1" applyFont="1" applyFill="1" applyBorder="1" applyAlignment="1">
      <alignment horizontal="center" vertical="center"/>
    </xf>
    <xf numFmtId="41" fontId="14" fillId="3" borderId="173" xfId="3" applyNumberFormat="1" applyFont="1" applyFill="1" applyBorder="1" applyAlignment="1">
      <alignment horizontal="center" vertical="center"/>
    </xf>
    <xf numFmtId="41" fontId="36" fillId="3" borderId="167" xfId="3" applyNumberFormat="1" applyFont="1" applyFill="1" applyBorder="1" applyAlignment="1">
      <alignment horizontal="center" vertical="center"/>
    </xf>
    <xf numFmtId="41" fontId="36" fillId="3" borderId="11" xfId="3" applyNumberFormat="1" applyFont="1" applyFill="1" applyBorder="1" applyAlignment="1">
      <alignment horizontal="center" vertical="center"/>
    </xf>
    <xf numFmtId="41" fontId="36" fillId="3" borderId="43" xfId="3" applyNumberFormat="1" applyFont="1" applyFill="1" applyBorder="1" applyAlignment="1">
      <alignment horizontal="center" vertical="center"/>
    </xf>
    <xf numFmtId="41" fontId="14" fillId="3" borderId="190" xfId="3" applyNumberFormat="1" applyFont="1" applyFill="1" applyBorder="1" applyAlignment="1">
      <alignment horizontal="center" vertical="center"/>
    </xf>
    <xf numFmtId="41" fontId="36" fillId="3" borderId="178" xfId="3" applyNumberFormat="1" applyFont="1" applyFill="1" applyBorder="1" applyAlignment="1">
      <alignment horizontal="center" vertical="center"/>
    </xf>
    <xf numFmtId="41" fontId="36" fillId="3" borderId="4" xfId="3" applyNumberFormat="1" applyFont="1" applyFill="1" applyBorder="1" applyAlignment="1">
      <alignment horizontal="center" vertical="center"/>
    </xf>
    <xf numFmtId="41" fontId="36" fillId="3" borderId="191" xfId="3" applyNumberFormat="1" applyFont="1" applyFill="1" applyBorder="1" applyAlignment="1">
      <alignment horizontal="center" vertical="center"/>
    </xf>
    <xf numFmtId="0" fontId="14" fillId="17" borderId="165" xfId="0" applyFont="1" applyFill="1" applyBorder="1" applyAlignment="1">
      <alignment horizontal="left" wrapText="1"/>
    </xf>
    <xf numFmtId="41" fontId="14" fillId="17" borderId="171" xfId="3" applyNumberFormat="1" applyFont="1" applyFill="1" applyBorder="1" applyAlignment="1">
      <alignment horizontal="right" vertical="center" indent="2"/>
    </xf>
    <xf numFmtId="41" fontId="14" fillId="17" borderId="10" xfId="3" applyNumberFormat="1" applyFont="1" applyFill="1" applyBorder="1" applyAlignment="1">
      <alignment horizontal="center" vertical="center"/>
    </xf>
    <xf numFmtId="41" fontId="14" fillId="17" borderId="171" xfId="3" applyNumberFormat="1" applyFont="1" applyFill="1" applyBorder="1" applyAlignment="1">
      <alignment horizontal="center" vertical="center"/>
    </xf>
    <xf numFmtId="0" fontId="14" fillId="17" borderId="167" xfId="0" applyFont="1" applyFill="1" applyBorder="1" applyAlignment="1">
      <alignment horizontal="left" wrapText="1"/>
    </xf>
    <xf numFmtId="41" fontId="14" fillId="17" borderId="5" xfId="3" applyNumberFormat="1" applyFont="1" applyFill="1" applyBorder="1" applyAlignment="1">
      <alignment horizontal="right" vertical="center" indent="2"/>
    </xf>
    <xf numFmtId="41" fontId="14" fillId="17" borderId="166" xfId="3" applyNumberFormat="1" applyFont="1" applyFill="1" applyBorder="1" applyAlignment="1">
      <alignment horizontal="right" vertical="center" indent="2"/>
    </xf>
    <xf numFmtId="41" fontId="14" fillId="17" borderId="167" xfId="3" applyNumberFormat="1" applyFont="1" applyFill="1" applyBorder="1" applyAlignment="1">
      <alignment horizontal="center" vertical="center"/>
    </xf>
    <xf numFmtId="41" fontId="14" fillId="17" borderId="5" xfId="3" applyNumberFormat="1" applyFont="1" applyFill="1" applyBorder="1" applyAlignment="1">
      <alignment horizontal="center" vertical="center"/>
    </xf>
    <xf numFmtId="41" fontId="14" fillId="17" borderId="175" xfId="3" applyNumberFormat="1" applyFont="1" applyFill="1" applyBorder="1" applyAlignment="1">
      <alignment horizontal="center" vertical="center"/>
    </xf>
    <xf numFmtId="0" fontId="36" fillId="17" borderId="168" xfId="0" applyFont="1" applyFill="1" applyBorder="1" applyAlignment="1">
      <alignment horizontal="left" wrapText="1"/>
    </xf>
    <xf numFmtId="41" fontId="36" fillId="17" borderId="8" xfId="3" applyNumberFormat="1" applyFont="1" applyFill="1" applyBorder="1" applyAlignment="1">
      <alignment horizontal="right" vertical="center" indent="2"/>
    </xf>
    <xf numFmtId="41" fontId="36" fillId="17" borderId="169" xfId="3" applyNumberFormat="1" applyFont="1" applyFill="1" applyBorder="1" applyAlignment="1">
      <alignment horizontal="right" vertical="center" indent="2"/>
    </xf>
    <xf numFmtId="41" fontId="36" fillId="17" borderId="168" xfId="3" applyNumberFormat="1" applyFont="1" applyFill="1" applyBorder="1" applyAlignment="1">
      <alignment horizontal="center" vertical="center"/>
    </xf>
    <xf numFmtId="41" fontId="36" fillId="17" borderId="169" xfId="3" applyNumberFormat="1" applyFont="1" applyFill="1" applyBorder="1" applyAlignment="1">
      <alignment horizontal="center" vertical="center"/>
    </xf>
    <xf numFmtId="41" fontId="14" fillId="3" borderId="167" xfId="3" applyNumberFormat="1" applyFont="1" applyFill="1" applyBorder="1" applyAlignment="1">
      <alignment horizontal="center" vertical="center"/>
    </xf>
    <xf numFmtId="166" fontId="36" fillId="9" borderId="353" xfId="3" applyNumberFormat="1" applyFont="1" applyFill="1" applyBorder="1" applyAlignment="1">
      <alignment horizontal="right" vertical="center"/>
    </xf>
    <xf numFmtId="166" fontId="14" fillId="9" borderId="10" xfId="3" applyNumberFormat="1" applyFont="1" applyFill="1" applyBorder="1" applyAlignment="1">
      <alignment horizontal="right" vertical="center"/>
    </xf>
    <xf numFmtId="41" fontId="14" fillId="9" borderId="171" xfId="3" applyNumberFormat="1" applyFont="1" applyFill="1" applyBorder="1" applyAlignment="1">
      <alignment horizontal="right" vertical="center"/>
    </xf>
    <xf numFmtId="43" fontId="36" fillId="9" borderId="354" xfId="9" applyFont="1" applyFill="1" applyBorder="1" applyAlignment="1">
      <alignment horizontal="right" vertical="center" indent="2"/>
    </xf>
    <xf numFmtId="166" fontId="14" fillId="9" borderId="11" xfId="3" applyNumberFormat="1" applyFont="1" applyFill="1" applyBorder="1" applyAlignment="1">
      <alignment horizontal="right" vertical="center"/>
    </xf>
    <xf numFmtId="41" fontId="14" fillId="9" borderId="166" xfId="3" applyNumberFormat="1" applyFont="1" applyFill="1" applyBorder="1" applyAlignment="1">
      <alignment horizontal="right" vertical="center"/>
    </xf>
    <xf numFmtId="166" fontId="36" fillId="9" borderId="355" xfId="3" applyNumberFormat="1" applyFont="1" applyFill="1" applyBorder="1" applyAlignment="1">
      <alignment horizontal="right" vertical="center"/>
    </xf>
    <xf numFmtId="166" fontId="36" fillId="9" borderId="8" xfId="3" applyNumberFormat="1" applyFont="1" applyFill="1" applyBorder="1" applyAlignment="1">
      <alignment horizontal="right" vertical="center"/>
    </xf>
    <xf numFmtId="166" fontId="36" fillId="9" borderId="11" xfId="3" applyNumberFormat="1" applyFont="1" applyFill="1" applyBorder="1" applyAlignment="1">
      <alignment horizontal="right" vertical="center"/>
    </xf>
    <xf numFmtId="41" fontId="36" fillId="9" borderId="169" xfId="3" applyNumberFormat="1" applyFont="1" applyFill="1" applyBorder="1" applyAlignment="1">
      <alignment horizontal="right" vertical="center"/>
    </xf>
    <xf numFmtId="164" fontId="14" fillId="3" borderId="10" xfId="3" applyNumberFormat="1" applyFont="1" applyFill="1" applyBorder="1" applyAlignment="1">
      <alignment horizontal="right" vertical="center" indent="2"/>
    </xf>
    <xf numFmtId="164" fontId="14" fillId="3" borderId="171" xfId="3" applyNumberFormat="1" applyFont="1" applyFill="1" applyBorder="1" applyAlignment="1">
      <alignment horizontal="right" vertical="center" indent="2"/>
    </xf>
    <xf numFmtId="164" fontId="14" fillId="3" borderId="199" xfId="3" applyNumberFormat="1" applyFont="1" applyFill="1" applyBorder="1" applyAlignment="1">
      <alignment horizontal="center" vertical="center"/>
    </xf>
    <xf numFmtId="164" fontId="14" fillId="0" borderId="10" xfId="3" applyNumberFormat="1" applyFont="1" applyFill="1" applyBorder="1" applyAlignment="1">
      <alignment horizontal="center" vertical="center"/>
    </xf>
    <xf numFmtId="164" fontId="14" fillId="3" borderId="10" xfId="3" applyNumberFormat="1" applyFont="1" applyFill="1" applyBorder="1" applyAlignment="1">
      <alignment horizontal="center" vertical="center"/>
    </xf>
    <xf numFmtId="164" fontId="14" fillId="3" borderId="171" xfId="3" applyNumberFormat="1" applyFont="1" applyFill="1" applyBorder="1" applyAlignment="1">
      <alignment horizontal="center" vertical="center"/>
    </xf>
    <xf numFmtId="164" fontId="14" fillId="0" borderId="0" xfId="0" applyNumberFormat="1" applyFont="1"/>
    <xf numFmtId="164" fontId="14" fillId="3" borderId="5" xfId="3" applyNumberFormat="1" applyFont="1" applyFill="1" applyBorder="1" applyAlignment="1">
      <alignment horizontal="right" vertical="center" indent="2"/>
    </xf>
    <xf numFmtId="164" fontId="14" fillId="3" borderId="166" xfId="3" applyNumberFormat="1" applyFont="1" applyFill="1" applyBorder="1" applyAlignment="1">
      <alignment horizontal="right" vertical="center" indent="2"/>
    </xf>
    <xf numFmtId="164" fontId="14" fillId="0" borderId="5" xfId="3" applyNumberFormat="1" applyFont="1" applyFill="1" applyBorder="1" applyAlignment="1">
      <alignment horizontal="center" vertical="center"/>
    </xf>
    <xf numFmtId="164" fontId="14" fillId="3" borderId="5" xfId="3" applyNumberFormat="1" applyFont="1" applyFill="1" applyBorder="1" applyAlignment="1">
      <alignment horizontal="center" vertical="center"/>
    </xf>
    <xf numFmtId="164" fontId="14" fillId="3" borderId="166" xfId="3" applyNumberFormat="1" applyFont="1" applyFill="1" applyBorder="1" applyAlignment="1">
      <alignment horizontal="center" vertical="center"/>
    </xf>
    <xf numFmtId="164" fontId="36" fillId="3" borderId="8" xfId="3" applyNumberFormat="1" applyFont="1" applyFill="1" applyBorder="1" applyAlignment="1">
      <alignment horizontal="right" vertical="center" indent="2"/>
    </xf>
    <xf numFmtId="164" fontId="36" fillId="3" borderId="169" xfId="3" applyNumberFormat="1" applyFont="1" applyFill="1" applyBorder="1" applyAlignment="1">
      <alignment horizontal="right" vertical="center" indent="2"/>
    </xf>
    <xf numFmtId="164" fontId="36" fillId="3" borderId="168" xfId="3" applyNumberFormat="1" applyFont="1" applyFill="1" applyBorder="1" applyAlignment="1">
      <alignment horizontal="center" vertical="center"/>
    </xf>
    <xf numFmtId="164" fontId="36" fillId="0" borderId="8" xfId="3" applyNumberFormat="1" applyFont="1" applyFill="1" applyBorder="1" applyAlignment="1">
      <alignment horizontal="center" vertical="center"/>
    </xf>
    <xf numFmtId="164" fontId="36" fillId="3" borderId="8" xfId="3" applyNumberFormat="1" applyFont="1" applyFill="1" applyBorder="1" applyAlignment="1">
      <alignment horizontal="center" vertical="center"/>
    </xf>
    <xf numFmtId="164" fontId="36" fillId="3" borderId="169" xfId="3" applyNumberFormat="1" applyFont="1" applyFill="1" applyBorder="1" applyAlignment="1">
      <alignment horizontal="center" vertical="center"/>
    </xf>
    <xf numFmtId="171" fontId="14" fillId="11" borderId="182" xfId="0" applyNumberFormat="1" applyFont="1" applyFill="1" applyBorder="1" applyAlignment="1">
      <alignment horizontal="center" vertical="center"/>
    </xf>
    <xf numFmtId="171" fontId="14" fillId="11" borderId="40" xfId="0" applyNumberFormat="1" applyFont="1" applyFill="1" applyBorder="1" applyAlignment="1">
      <alignment horizontal="center" vertical="center"/>
    </xf>
    <xf numFmtId="171" fontId="14" fillId="9" borderId="10" xfId="3" applyNumberFormat="1" applyFont="1" applyFill="1" applyBorder="1" applyAlignment="1">
      <alignment horizontal="center" vertical="center"/>
    </xf>
    <xf numFmtId="171" fontId="14" fillId="9" borderId="199" xfId="3" applyNumberFormat="1" applyFont="1" applyFill="1" applyBorder="1" applyAlignment="1">
      <alignment horizontal="center" vertical="center"/>
    </xf>
    <xf numFmtId="171" fontId="14" fillId="9" borderId="5" xfId="3" applyNumberFormat="1" applyFont="1" applyFill="1" applyBorder="1" applyAlignment="1">
      <alignment horizontal="center" vertical="center"/>
    </xf>
    <xf numFmtId="171" fontId="36" fillId="9" borderId="168" xfId="3" applyNumberFormat="1" applyFont="1" applyFill="1" applyBorder="1" applyAlignment="1">
      <alignment horizontal="center" vertical="center"/>
    </xf>
    <xf numFmtId="171" fontId="36" fillId="9" borderId="8" xfId="3" applyNumberFormat="1" applyFont="1" applyFill="1" applyBorder="1" applyAlignment="1">
      <alignment horizontal="center" vertical="center"/>
    </xf>
    <xf numFmtId="0" fontId="14" fillId="3" borderId="165" xfId="0" applyFont="1" applyFill="1" applyBorder="1" applyAlignment="1">
      <alignment horizontal="left" vertical="top" wrapText="1"/>
    </xf>
    <xf numFmtId="0" fontId="14" fillId="3" borderId="167" xfId="0" applyFont="1" applyFill="1" applyBorder="1" applyAlignment="1">
      <alignment horizontal="left" vertical="top" wrapText="1"/>
    </xf>
    <xf numFmtId="0" fontId="36" fillId="3" borderId="184" xfId="0" applyFont="1" applyFill="1" applyBorder="1" applyAlignment="1">
      <alignment horizontal="left" vertical="top" wrapText="1"/>
    </xf>
    <xf numFmtId="41" fontId="36" fillId="3" borderId="185" xfId="3" applyNumberFormat="1" applyFont="1" applyFill="1" applyBorder="1" applyAlignment="1">
      <alignment horizontal="right" vertical="center" indent="2"/>
    </xf>
    <xf numFmtId="41" fontId="36" fillId="3" borderId="186" xfId="3" applyNumberFormat="1" applyFont="1" applyFill="1" applyBorder="1" applyAlignment="1">
      <alignment horizontal="right" vertical="center" indent="2"/>
    </xf>
    <xf numFmtId="41" fontId="36" fillId="3" borderId="184" xfId="3" applyNumberFormat="1" applyFont="1" applyFill="1" applyBorder="1" applyAlignment="1">
      <alignment horizontal="center" vertical="center"/>
    </xf>
    <xf numFmtId="41" fontId="36" fillId="3" borderId="185" xfId="3" applyNumberFormat="1" applyFont="1" applyFill="1" applyBorder="1" applyAlignment="1">
      <alignment horizontal="center" vertical="center"/>
    </xf>
    <xf numFmtId="41" fontId="36" fillId="3" borderId="186" xfId="3" applyNumberFormat="1" applyFont="1" applyFill="1" applyBorder="1" applyAlignment="1">
      <alignment horizontal="center" vertical="center"/>
    </xf>
    <xf numFmtId="0" fontId="14" fillId="0" borderId="24" xfId="0" applyFont="1" applyBorder="1" applyAlignment="1">
      <alignment vertical="center"/>
    </xf>
    <xf numFmtId="0" fontId="14" fillId="13" borderId="25" xfId="0" applyFont="1" applyFill="1" applyBorder="1" applyAlignment="1">
      <alignment vertical="center"/>
    </xf>
    <xf numFmtId="0" fontId="14" fillId="13" borderId="25" xfId="0" applyFont="1" applyFill="1" applyBorder="1" applyAlignment="1">
      <alignment horizontal="center" vertical="center"/>
    </xf>
    <xf numFmtId="0" fontId="14" fillId="13" borderId="26" xfId="0" applyFont="1" applyFill="1" applyBorder="1" applyAlignment="1">
      <alignment horizontal="left" vertical="center" wrapText="1"/>
    </xf>
    <xf numFmtId="0" fontId="14" fillId="17" borderId="27" xfId="0" applyFont="1" applyFill="1" applyBorder="1" applyAlignment="1">
      <alignment horizontal="center" vertical="center" wrapText="1"/>
    </xf>
    <xf numFmtId="0" fontId="14" fillId="17" borderId="25" xfId="0" applyFont="1" applyFill="1" applyBorder="1" applyAlignment="1">
      <alignment horizontal="center" vertical="center" wrapText="1"/>
    </xf>
    <xf numFmtId="0" fontId="14" fillId="17" borderId="25" xfId="0" applyFont="1" applyFill="1" applyBorder="1" applyAlignment="1">
      <alignment vertical="center"/>
    </xf>
    <xf numFmtId="0" fontId="36" fillId="17" borderId="25" xfId="0" applyFont="1" applyFill="1" applyBorder="1" applyAlignment="1">
      <alignment horizontal="center" vertical="center"/>
    </xf>
    <xf numFmtId="0" fontId="36" fillId="17" borderId="25" xfId="0" applyFont="1" applyFill="1" applyBorder="1" applyAlignment="1">
      <alignment horizontal="center" vertical="center" wrapText="1"/>
    </xf>
    <xf numFmtId="0" fontId="14" fillId="17" borderId="26" xfId="0" applyFont="1" applyFill="1" applyBorder="1" applyAlignment="1">
      <alignment horizontal="left" vertical="center" wrapText="1"/>
    </xf>
    <xf numFmtId="0" fontId="14" fillId="0" borderId="309" xfId="0" quotePrefix="1" applyFont="1" applyBorder="1" applyAlignment="1">
      <alignment horizontal="center" vertical="center"/>
    </xf>
    <xf numFmtId="0" fontId="14" fillId="0" borderId="309" xfId="0" applyFont="1" applyBorder="1" applyAlignment="1">
      <alignment horizontal="center" vertical="center"/>
    </xf>
    <xf numFmtId="0" fontId="14" fillId="0" borderId="309" xfId="0" applyFont="1" applyBorder="1" applyAlignment="1">
      <alignment horizontal="center" vertical="center" wrapText="1"/>
    </xf>
    <xf numFmtId="0" fontId="14" fillId="0" borderId="309" xfId="0" quotePrefix="1" applyFont="1" applyBorder="1" applyAlignment="1">
      <alignment horizontal="center" vertical="center" wrapText="1"/>
    </xf>
    <xf numFmtId="0" fontId="14" fillId="0" borderId="310" xfId="0" applyFont="1" applyBorder="1" applyAlignment="1">
      <alignment horizontal="left" vertical="center" wrapText="1"/>
    </xf>
    <xf numFmtId="0" fontId="14" fillId="0" borderId="41" xfId="0" applyFont="1" applyBorder="1" applyAlignment="1">
      <alignment vertical="center" wrapText="1"/>
    </xf>
    <xf numFmtId="0" fontId="14" fillId="13" borderId="311" xfId="0" applyFont="1" applyFill="1" applyBorder="1" applyAlignment="1">
      <alignment horizontal="center" vertical="center" wrapText="1"/>
    </xf>
    <xf numFmtId="0" fontId="14" fillId="13" borderId="312" xfId="0" applyFont="1" applyFill="1" applyBorder="1" applyAlignment="1">
      <alignment horizontal="center" vertical="center" wrapText="1"/>
    </xf>
    <xf numFmtId="0" fontId="14" fillId="13" borderId="313" xfId="0" applyFont="1" applyFill="1" applyBorder="1" applyAlignment="1">
      <alignment horizontal="left" vertical="center" wrapText="1"/>
    </xf>
    <xf numFmtId="0" fontId="14" fillId="13" borderId="314" xfId="0" applyFont="1" applyFill="1" applyBorder="1" applyAlignment="1">
      <alignment horizontal="center" vertical="center" wrapText="1"/>
    </xf>
    <xf numFmtId="0" fontId="14" fillId="3" borderId="0" xfId="0" applyFont="1" applyFill="1" applyAlignment="1">
      <alignment vertical="center"/>
    </xf>
    <xf numFmtId="41" fontId="14" fillId="0" borderId="25" xfId="0" applyNumberFormat="1" applyFont="1" applyBorder="1" applyAlignment="1" applyProtection="1">
      <alignment horizontal="center" vertical="center"/>
      <protection locked="0"/>
    </xf>
    <xf numFmtId="0" fontId="36" fillId="0" borderId="25"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8" xfId="0" applyFont="1" applyBorder="1" applyAlignment="1">
      <alignment vertical="center"/>
    </xf>
    <xf numFmtId="0" fontId="14" fillId="0" borderId="28" xfId="0" applyFont="1" applyBorder="1" applyAlignment="1">
      <alignment horizontal="center" vertical="center"/>
    </xf>
    <xf numFmtId="0" fontId="14" fillId="18" borderId="28" xfId="0" applyFont="1" applyFill="1" applyBorder="1" applyAlignment="1">
      <alignment horizontal="center" vertical="center"/>
    </xf>
    <xf numFmtId="0" fontId="14" fillId="0" borderId="29" xfId="0" applyFont="1" applyBorder="1" applyAlignment="1">
      <alignment horizontal="left" vertical="center" wrapText="1"/>
    </xf>
    <xf numFmtId="9" fontId="14" fillId="17" borderId="121" xfId="0" applyNumberFormat="1" applyFont="1" applyFill="1" applyBorder="1" applyAlignment="1">
      <alignment vertical="center"/>
    </xf>
    <xf numFmtId="10" fontId="14" fillId="17" borderId="122" xfId="0" applyNumberFormat="1" applyFont="1" applyFill="1" applyBorder="1" applyAlignment="1">
      <alignment horizontal="center" vertical="center"/>
    </xf>
    <xf numFmtId="10" fontId="36" fillId="17" borderId="141" xfId="3" applyNumberFormat="1" applyFont="1" applyFill="1" applyBorder="1" applyAlignment="1">
      <alignment horizontal="center" vertical="center"/>
    </xf>
    <xf numFmtId="9" fontId="36" fillId="17" borderId="0" xfId="3" applyFont="1" applyFill="1" applyBorder="1" applyAlignment="1">
      <alignment horizontal="center" vertical="center"/>
    </xf>
    <xf numFmtId="0" fontId="14" fillId="17" borderId="0" xfId="0" applyFont="1" applyFill="1" applyAlignment="1">
      <alignment horizontal="left" vertical="top"/>
    </xf>
    <xf numFmtId="9" fontId="14" fillId="17" borderId="117" xfId="0" applyNumberFormat="1" applyFont="1" applyFill="1" applyBorder="1" applyAlignment="1">
      <alignment vertical="center"/>
    </xf>
    <xf numFmtId="10" fontId="14" fillId="17" borderId="118" xfId="0" applyNumberFormat="1" applyFont="1" applyFill="1" applyBorder="1" applyAlignment="1">
      <alignment horizontal="center" vertical="center"/>
    </xf>
    <xf numFmtId="10" fontId="36" fillId="17" borderId="139" xfId="3" applyNumberFormat="1" applyFont="1" applyFill="1" applyBorder="1" applyAlignment="1">
      <alignment horizontal="center" vertical="center"/>
    </xf>
    <xf numFmtId="9" fontId="14" fillId="17" borderId="119" xfId="0" applyNumberFormat="1" applyFont="1" applyFill="1" applyBorder="1" applyAlignment="1">
      <alignment vertical="center"/>
    </xf>
    <xf numFmtId="10" fontId="14" fillId="17" borderId="120" xfId="0" applyNumberFormat="1" applyFont="1" applyFill="1" applyBorder="1" applyAlignment="1">
      <alignment horizontal="center" vertical="center"/>
    </xf>
    <xf numFmtId="10" fontId="36" fillId="17" borderId="140" xfId="3" applyNumberFormat="1" applyFont="1" applyFill="1" applyBorder="1" applyAlignment="1">
      <alignment horizontal="center" vertical="center"/>
    </xf>
    <xf numFmtId="9" fontId="36" fillId="17" borderId="73" xfId="0" applyNumberFormat="1" applyFont="1" applyFill="1" applyBorder="1" applyAlignment="1">
      <alignment horizontal="left" vertical="center"/>
    </xf>
    <xf numFmtId="10" fontId="36" fillId="17" borderId="125" xfId="0" applyNumberFormat="1" applyFont="1" applyFill="1" applyBorder="1" applyAlignment="1">
      <alignment horizontal="center" vertical="center"/>
    </xf>
    <xf numFmtId="9" fontId="14" fillId="17" borderId="78" xfId="0" applyNumberFormat="1" applyFont="1" applyFill="1" applyBorder="1" applyAlignment="1">
      <alignment horizontal="center" vertical="center"/>
    </xf>
    <xf numFmtId="9" fontId="14" fillId="17" borderId="0" xfId="0" applyNumberFormat="1" applyFont="1" applyFill="1" applyAlignment="1">
      <alignment horizontal="center" vertical="center"/>
    </xf>
    <xf numFmtId="9" fontId="14" fillId="0" borderId="121" xfId="0" applyNumberFormat="1" applyFont="1" applyBorder="1" applyAlignment="1">
      <alignment vertical="center"/>
    </xf>
    <xf numFmtId="10" fontId="14" fillId="0" borderId="122" xfId="0" applyNumberFormat="1" applyFont="1" applyBorder="1" applyAlignment="1">
      <alignment horizontal="center" vertical="center"/>
    </xf>
    <xf numFmtId="10" fontId="36" fillId="0" borderId="141" xfId="3" applyNumberFormat="1" applyFont="1" applyFill="1" applyBorder="1" applyAlignment="1">
      <alignment horizontal="center" vertical="center"/>
    </xf>
    <xf numFmtId="9" fontId="36" fillId="0" borderId="0" xfId="3" applyFont="1" applyFill="1" applyBorder="1" applyAlignment="1">
      <alignment horizontal="center" vertical="center"/>
    </xf>
    <xf numFmtId="0" fontId="14" fillId="0" borderId="0" xfId="0" applyFont="1" applyAlignment="1">
      <alignment horizontal="left" vertical="top"/>
    </xf>
    <xf numFmtId="9" fontId="14" fillId="0" borderId="117" xfId="0" applyNumberFormat="1" applyFont="1" applyBorder="1" applyAlignment="1">
      <alignment vertical="center"/>
    </xf>
    <xf numFmtId="10" fontId="14" fillId="0" borderId="118" xfId="0" applyNumberFormat="1" applyFont="1" applyBorder="1" applyAlignment="1">
      <alignment horizontal="center" vertical="center"/>
    </xf>
    <xf numFmtId="10" fontId="36" fillId="0" borderId="139" xfId="3" applyNumberFormat="1" applyFont="1" applyFill="1" applyBorder="1" applyAlignment="1">
      <alignment horizontal="center" vertical="center"/>
    </xf>
    <xf numFmtId="9" fontId="14" fillId="0" borderId="119" xfId="0" applyNumberFormat="1" applyFont="1" applyBorder="1" applyAlignment="1">
      <alignment vertical="center"/>
    </xf>
    <xf numFmtId="10" fontId="14" fillId="0" borderId="120" xfId="0" applyNumberFormat="1" applyFont="1" applyBorder="1" applyAlignment="1">
      <alignment horizontal="center" vertical="center"/>
    </xf>
    <xf numFmtId="10" fontId="36" fillId="0" borderId="140" xfId="3" applyNumberFormat="1" applyFont="1" applyFill="1" applyBorder="1" applyAlignment="1">
      <alignment horizontal="center" vertical="center"/>
    </xf>
    <xf numFmtId="9" fontId="36" fillId="0" borderId="73" xfId="0" applyNumberFormat="1" applyFont="1" applyBorder="1" applyAlignment="1">
      <alignment horizontal="left" vertical="center"/>
    </xf>
    <xf numFmtId="10" fontId="36" fillId="0" borderId="125" xfId="0" applyNumberFormat="1" applyFont="1" applyBorder="1" applyAlignment="1">
      <alignment horizontal="center" vertical="center"/>
    </xf>
    <xf numFmtId="9" fontId="14" fillId="0" borderId="78" xfId="0" applyNumberFormat="1" applyFont="1" applyBorder="1" applyAlignment="1">
      <alignment horizontal="center" vertical="center"/>
    </xf>
    <xf numFmtId="9" fontId="14" fillId="0" borderId="0" xfId="0" applyNumberFormat="1" applyFont="1" applyAlignment="1">
      <alignment horizontal="center" vertical="center"/>
    </xf>
    <xf numFmtId="0" fontId="36" fillId="3" borderId="0" xfId="0" applyFont="1" applyFill="1"/>
    <xf numFmtId="0" fontId="14" fillId="3" borderId="0" xfId="0" applyFont="1" applyFill="1" applyAlignment="1">
      <alignment horizontal="center" vertical="center"/>
    </xf>
    <xf numFmtId="0" fontId="14" fillId="8" borderId="0" xfId="0" applyFont="1" applyFill="1"/>
    <xf numFmtId="0" fontId="36" fillId="3" borderId="73" xfId="0" applyFont="1" applyFill="1" applyBorder="1"/>
    <xf numFmtId="0" fontId="36" fillId="3" borderId="127" xfId="0" applyFont="1" applyFill="1" applyBorder="1" applyAlignment="1">
      <alignment horizontal="center"/>
    </xf>
    <xf numFmtId="9" fontId="36" fillId="3" borderId="113" xfId="0" applyNumberFormat="1" applyFont="1" applyFill="1" applyBorder="1" applyAlignment="1">
      <alignment horizontal="center"/>
    </xf>
    <xf numFmtId="9" fontId="72" fillId="9" borderId="115" xfId="0" applyNumberFormat="1" applyFont="1" applyFill="1" applyBorder="1" applyAlignment="1">
      <alignment vertical="center"/>
    </xf>
    <xf numFmtId="10" fontId="72" fillId="9" borderId="116" xfId="0" applyNumberFormat="1" applyFont="1" applyFill="1" applyBorder="1" applyAlignment="1">
      <alignment horizontal="center" vertical="center"/>
    </xf>
    <xf numFmtId="10" fontId="73" fillId="9" borderId="138" xfId="3" applyNumberFormat="1" applyFont="1" applyFill="1" applyBorder="1" applyAlignment="1">
      <alignment horizontal="center" vertical="center"/>
    </xf>
    <xf numFmtId="9" fontId="73" fillId="3" borderId="0" xfId="3" applyFont="1" applyFill="1" applyBorder="1" applyAlignment="1">
      <alignment horizontal="center" vertical="center"/>
    </xf>
    <xf numFmtId="0" fontId="72" fillId="3" borderId="0" xfId="0" applyFont="1" applyFill="1" applyAlignment="1">
      <alignment horizontal="left" vertical="top"/>
    </xf>
    <xf numFmtId="0" fontId="72" fillId="3" borderId="0" xfId="0" applyFont="1" applyFill="1"/>
    <xf numFmtId="0" fontId="72" fillId="0" borderId="0" xfId="0" applyFont="1"/>
    <xf numFmtId="9" fontId="72" fillId="9" borderId="117" xfId="0" applyNumberFormat="1" applyFont="1" applyFill="1" applyBorder="1" applyAlignment="1">
      <alignment vertical="center"/>
    </xf>
    <xf numFmtId="10" fontId="72" fillId="9" borderId="118" xfId="0" applyNumberFormat="1" applyFont="1" applyFill="1" applyBorder="1" applyAlignment="1">
      <alignment horizontal="center" vertical="center"/>
    </xf>
    <xf numFmtId="10" fontId="73" fillId="9" borderId="139" xfId="3" applyNumberFormat="1" applyFont="1" applyFill="1" applyBorder="1" applyAlignment="1">
      <alignment horizontal="center" vertical="center"/>
    </xf>
    <xf numFmtId="9" fontId="72" fillId="9" borderId="119" xfId="0" applyNumberFormat="1" applyFont="1" applyFill="1" applyBorder="1" applyAlignment="1">
      <alignment vertical="center"/>
    </xf>
    <xf numFmtId="10" fontId="72" fillId="9" borderId="120" xfId="0" applyNumberFormat="1" applyFont="1" applyFill="1" applyBorder="1" applyAlignment="1">
      <alignment horizontal="center" vertical="center"/>
    </xf>
    <xf numFmtId="10" fontId="73" fillId="9" borderId="140" xfId="3" applyNumberFormat="1" applyFont="1" applyFill="1" applyBorder="1" applyAlignment="1">
      <alignment horizontal="center" vertical="center"/>
    </xf>
    <xf numFmtId="9" fontId="73" fillId="9" borderId="73" xfId="0" applyNumberFormat="1" applyFont="1" applyFill="1" applyBorder="1" applyAlignment="1">
      <alignment horizontal="left" vertical="center"/>
    </xf>
    <xf numFmtId="10" fontId="73" fillId="9" borderId="125" xfId="0" applyNumberFormat="1" applyFont="1" applyFill="1" applyBorder="1" applyAlignment="1">
      <alignment horizontal="center" vertical="center"/>
    </xf>
    <xf numFmtId="9" fontId="72" fillId="9" borderId="78" xfId="0" applyNumberFormat="1" applyFont="1" applyFill="1" applyBorder="1" applyAlignment="1">
      <alignment horizontal="center" vertical="center"/>
    </xf>
    <xf numFmtId="9" fontId="72" fillId="3" borderId="0" xfId="0" applyNumberFormat="1" applyFont="1" applyFill="1" applyAlignment="1">
      <alignment horizontal="center" vertical="center"/>
    </xf>
    <xf numFmtId="10" fontId="36" fillId="3" borderId="136" xfId="0" applyNumberFormat="1" applyFont="1" applyFill="1" applyBorder="1" applyAlignment="1">
      <alignment horizontal="center" vertical="center"/>
    </xf>
    <xf numFmtId="9" fontId="14" fillId="3" borderId="137" xfId="0" applyNumberFormat="1" applyFont="1" applyFill="1" applyBorder="1" applyAlignment="1">
      <alignment horizontal="center" vertical="center"/>
    </xf>
    <xf numFmtId="10" fontId="14" fillId="3" borderId="141" xfId="1" applyNumberFormat="1" applyFont="1" applyFill="1" applyBorder="1" applyAlignment="1">
      <alignment horizontal="center" vertical="center"/>
    </xf>
    <xf numFmtId="9" fontId="14" fillId="3" borderId="0" xfId="3" applyFont="1" applyFill="1" applyBorder="1" applyAlignment="1">
      <alignment horizontal="center" vertical="center"/>
    </xf>
    <xf numFmtId="10" fontId="14" fillId="3" borderId="139" xfId="1" applyNumberFormat="1" applyFont="1" applyFill="1" applyBorder="1" applyAlignment="1">
      <alignment horizontal="center" vertical="center"/>
    </xf>
    <xf numFmtId="10" fontId="14" fillId="3" borderId="142" xfId="1" applyNumberFormat="1" applyFont="1" applyFill="1" applyBorder="1" applyAlignment="1">
      <alignment horizontal="center" vertical="center"/>
    </xf>
    <xf numFmtId="9" fontId="14" fillId="3" borderId="135" xfId="0" applyNumberFormat="1" applyFont="1" applyFill="1" applyBorder="1" applyAlignment="1">
      <alignment horizontal="left" vertical="center"/>
    </xf>
    <xf numFmtId="9" fontId="14" fillId="3" borderId="136" xfId="0" applyNumberFormat="1" applyFont="1" applyFill="1" applyBorder="1" applyAlignment="1">
      <alignment horizontal="center" vertical="center"/>
    </xf>
    <xf numFmtId="9" fontId="14" fillId="17" borderId="131" xfId="0" applyNumberFormat="1" applyFont="1" applyFill="1" applyBorder="1" applyAlignment="1">
      <alignment vertical="center"/>
    </xf>
    <xf numFmtId="10" fontId="14" fillId="17" borderId="132" xfId="0" applyNumberFormat="1" applyFont="1" applyFill="1" applyBorder="1" applyAlignment="1">
      <alignment horizontal="center" vertical="center"/>
    </xf>
    <xf numFmtId="10" fontId="36" fillId="17" borderId="143" xfId="3" applyNumberFormat="1" applyFont="1" applyFill="1" applyBorder="1" applyAlignment="1">
      <alignment horizontal="center" vertical="center"/>
    </xf>
    <xf numFmtId="9" fontId="36" fillId="3" borderId="129" xfId="0" applyNumberFormat="1" applyFont="1" applyFill="1" applyBorder="1" applyAlignment="1">
      <alignment horizontal="left" vertical="center"/>
    </xf>
    <xf numFmtId="10" fontId="36" fillId="3" borderId="130" xfId="0" applyNumberFormat="1" applyFont="1" applyFill="1" applyBorder="1" applyAlignment="1">
      <alignment horizontal="center" vertical="center"/>
    </xf>
    <xf numFmtId="9" fontId="14" fillId="3" borderId="64" xfId="0" applyNumberFormat="1" applyFont="1" applyFill="1" applyBorder="1" applyAlignment="1">
      <alignment horizontal="center" vertical="center"/>
    </xf>
    <xf numFmtId="0" fontId="14" fillId="3" borderId="0" xfId="0" applyFont="1" applyFill="1" applyAlignment="1">
      <alignment horizontal="left" vertical="center"/>
    </xf>
    <xf numFmtId="0" fontId="14" fillId="3" borderId="153" xfId="0" applyFont="1" applyFill="1" applyBorder="1" applyAlignment="1">
      <alignment horizontal="left" vertical="top" wrapText="1"/>
    </xf>
    <xf numFmtId="41" fontId="36" fillId="3" borderId="153" xfId="0" applyNumberFormat="1" applyFont="1" applyFill="1" applyBorder="1" applyAlignment="1">
      <alignment horizontal="center" vertical="top" wrapText="1"/>
    </xf>
    <xf numFmtId="3" fontId="36" fillId="3" borderId="153" xfId="3" applyNumberFormat="1" applyFont="1" applyFill="1" applyBorder="1" applyAlignment="1">
      <alignment horizontal="right" vertical="center" indent="1"/>
    </xf>
    <xf numFmtId="0" fontId="14" fillId="0" borderId="48" xfId="0" applyFont="1" applyBorder="1" applyAlignment="1">
      <alignment horizontal="left" vertical="top" wrapText="1"/>
    </xf>
    <xf numFmtId="41" fontId="14" fillId="0" borderId="48" xfId="10" applyNumberFormat="1" applyFont="1" applyBorder="1" applyAlignment="1">
      <alignment horizontal="center" vertical="top" wrapText="1"/>
    </xf>
    <xf numFmtId="3" fontId="14" fillId="0" borderId="48" xfId="11" applyNumberFormat="1" applyFont="1" applyFill="1" applyBorder="1" applyAlignment="1">
      <alignment horizontal="right" vertical="center" indent="1"/>
    </xf>
    <xf numFmtId="0" fontId="14" fillId="0" borderId="25" xfId="0" applyFont="1" applyBorder="1" applyAlignment="1">
      <alignment horizontal="left" vertical="top" wrapText="1"/>
    </xf>
    <xf numFmtId="41" fontId="14" fillId="0" borderId="25" xfId="10" applyNumberFormat="1" applyFont="1" applyBorder="1" applyAlignment="1">
      <alignment horizontal="center" vertical="top" wrapText="1"/>
    </xf>
    <xf numFmtId="3" fontId="14" fillId="0" borderId="25" xfId="11" applyNumberFormat="1" applyFont="1" applyFill="1" applyBorder="1" applyAlignment="1">
      <alignment horizontal="right" vertical="center" indent="1"/>
    </xf>
    <xf numFmtId="0" fontId="14" fillId="15" borderId="315" xfId="0" applyFont="1" applyFill="1" applyBorder="1" applyAlignment="1">
      <alignment wrapText="1"/>
    </xf>
    <xf numFmtId="0" fontId="14" fillId="15" borderId="340" xfId="0" applyFont="1" applyFill="1" applyBorder="1" applyAlignment="1">
      <alignment wrapText="1"/>
    </xf>
    <xf numFmtId="0" fontId="14" fillId="15" borderId="316" xfId="0" applyFont="1" applyFill="1" applyBorder="1" applyAlignment="1">
      <alignment wrapText="1"/>
    </xf>
    <xf numFmtId="0" fontId="14" fillId="15" borderId="341" xfId="0" applyFont="1" applyFill="1" applyBorder="1" applyAlignment="1">
      <alignment wrapText="1"/>
    </xf>
    <xf numFmtId="0" fontId="14" fillId="3" borderId="151" xfId="0" applyFont="1" applyFill="1" applyBorder="1" applyAlignment="1">
      <alignment horizontal="left" vertical="top" wrapText="1"/>
    </xf>
    <xf numFmtId="41" fontId="14" fillId="3" borderId="151" xfId="0" applyNumberFormat="1" applyFont="1" applyFill="1" applyBorder="1" applyAlignment="1">
      <alignment horizontal="center" vertical="top" wrapText="1"/>
    </xf>
    <xf numFmtId="3" fontId="14" fillId="3" borderId="151" xfId="3" applyNumberFormat="1" applyFont="1" applyFill="1" applyBorder="1" applyAlignment="1">
      <alignment horizontal="right" vertical="center" indent="1"/>
    </xf>
    <xf numFmtId="41" fontId="14" fillId="3" borderId="153" xfId="0" applyNumberFormat="1" applyFont="1" applyFill="1" applyBorder="1" applyAlignment="1">
      <alignment horizontal="center" vertical="top" wrapText="1"/>
    </xf>
    <xf numFmtId="3" fontId="14" fillId="3" borderId="153" xfId="3" applyNumberFormat="1" applyFont="1" applyFill="1" applyBorder="1" applyAlignment="1">
      <alignment horizontal="right" vertical="center" indent="1"/>
    </xf>
    <xf numFmtId="0" fontId="14" fillId="3" borderId="151" xfId="0" applyFont="1" applyFill="1" applyBorder="1" applyAlignment="1">
      <alignment wrapText="1"/>
    </xf>
    <xf numFmtId="41" fontId="14" fillId="3" borderId="151" xfId="0" applyNumberFormat="1" applyFont="1" applyFill="1" applyBorder="1" applyAlignment="1">
      <alignment wrapText="1"/>
    </xf>
    <xf numFmtId="41" fontId="14" fillId="3" borderId="151" xfId="0" applyNumberFormat="1" applyFont="1" applyFill="1" applyBorder="1" applyAlignment="1">
      <alignment horizontal="right" vertical="center" wrapText="1"/>
    </xf>
    <xf numFmtId="0" fontId="14" fillId="3" borderId="153" xfId="0" applyFont="1" applyFill="1" applyBorder="1" applyAlignment="1">
      <alignment wrapText="1"/>
    </xf>
    <xf numFmtId="41" fontId="14" fillId="3" borderId="153" xfId="0" applyNumberFormat="1" applyFont="1" applyFill="1" applyBorder="1" applyAlignment="1">
      <alignment wrapText="1"/>
    </xf>
    <xf numFmtId="41" fontId="14" fillId="3" borderId="153" xfId="0" applyNumberFormat="1" applyFont="1" applyFill="1" applyBorder="1" applyAlignment="1">
      <alignment horizontal="right" wrapText="1"/>
    </xf>
    <xf numFmtId="41" fontId="14" fillId="3" borderId="151" xfId="0" applyNumberFormat="1" applyFont="1" applyFill="1" applyBorder="1" applyAlignment="1">
      <alignment horizontal="center" wrapText="1"/>
    </xf>
    <xf numFmtId="41" fontId="14" fillId="3" borderId="153" xfId="0" applyNumberFormat="1" applyFont="1" applyFill="1" applyBorder="1" applyAlignment="1">
      <alignment horizontal="center" wrapText="1"/>
    </xf>
    <xf numFmtId="0" fontId="14" fillId="9" borderId="151" xfId="0" applyFont="1" applyFill="1" applyBorder="1" applyAlignment="1">
      <alignment horizontal="left" vertical="top" wrapText="1"/>
    </xf>
    <xf numFmtId="41" fontId="14" fillId="9" borderId="151" xfId="0" applyNumberFormat="1" applyFont="1" applyFill="1" applyBorder="1" applyAlignment="1">
      <alignment horizontal="center" vertical="top" wrapText="1"/>
    </xf>
    <xf numFmtId="0" fontId="14" fillId="9" borderId="153" xfId="0" applyFont="1" applyFill="1" applyBorder="1" applyAlignment="1">
      <alignment horizontal="left" vertical="top" wrapText="1"/>
    </xf>
    <xf numFmtId="41" fontId="14" fillId="9" borderId="153" xfId="0" applyNumberFormat="1" applyFont="1" applyFill="1" applyBorder="1" applyAlignment="1">
      <alignment horizontal="center" vertical="top" wrapText="1"/>
    </xf>
    <xf numFmtId="0" fontId="35" fillId="9" borderId="44" xfId="0" applyFont="1" applyFill="1" applyBorder="1" applyAlignment="1">
      <alignment horizontal="center"/>
    </xf>
    <xf numFmtId="0" fontId="14" fillId="9" borderId="45" xfId="0" applyFont="1" applyFill="1" applyBorder="1" applyAlignment="1">
      <alignment horizontal="center" vertical="top" wrapText="1"/>
    </xf>
    <xf numFmtId="0" fontId="14" fillId="9" borderId="45" xfId="0" applyFont="1" applyFill="1" applyBorder="1" applyAlignment="1">
      <alignment horizontal="left" vertical="top"/>
    </xf>
    <xf numFmtId="0" fontId="14" fillId="9" borderId="45" xfId="0" applyFont="1" applyFill="1" applyBorder="1" applyAlignment="1">
      <alignment horizontal="left" wrapText="1"/>
    </xf>
    <xf numFmtId="41" fontId="67" fillId="9" borderId="45" xfId="3" applyNumberFormat="1" applyFont="1" applyFill="1" applyBorder="1" applyAlignment="1">
      <alignment horizontal="right" vertical="center" indent="3"/>
    </xf>
    <xf numFmtId="41" fontId="68" fillId="9" borderId="45" xfId="3" applyNumberFormat="1" applyFont="1" applyFill="1" applyBorder="1" applyAlignment="1">
      <alignment horizontal="right" vertical="center" indent="3"/>
    </xf>
    <xf numFmtId="41" fontId="68" fillId="9" borderId="46" xfId="3" applyNumberFormat="1" applyFont="1" applyFill="1" applyBorder="1" applyAlignment="1">
      <alignment horizontal="right" vertical="center" indent="3"/>
    </xf>
    <xf numFmtId="0" fontId="14" fillId="3" borderId="48" xfId="0" applyFont="1" applyFill="1" applyBorder="1" applyAlignment="1">
      <alignment horizontal="left" vertical="top"/>
    </xf>
    <xf numFmtId="41" fontId="68" fillId="3" borderId="49" xfId="3" applyNumberFormat="1" applyFont="1" applyFill="1" applyBorder="1" applyAlignment="1">
      <alignment horizontal="right" vertical="center" indent="3"/>
    </xf>
    <xf numFmtId="0" fontId="35" fillId="9" borderId="47" xfId="0" applyFont="1" applyFill="1" applyBorder="1" applyAlignment="1">
      <alignment horizontal="center"/>
    </xf>
    <xf numFmtId="0" fontId="14" fillId="9" borderId="48" xfId="0" applyFont="1" applyFill="1" applyBorder="1" applyAlignment="1">
      <alignment horizontal="center" wrapText="1"/>
    </xf>
    <xf numFmtId="0" fontId="14" fillId="9" borderId="48" xfId="0" applyFont="1" applyFill="1" applyBorder="1" applyAlignment="1">
      <alignment horizontal="left"/>
    </xf>
    <xf numFmtId="0" fontId="14" fillId="9" borderId="48" xfId="0" applyFont="1" applyFill="1" applyBorder="1" applyAlignment="1">
      <alignment horizontal="left" wrapText="1"/>
    </xf>
    <xf numFmtId="41" fontId="67" fillId="9" borderId="48" xfId="3" applyNumberFormat="1" applyFont="1" applyFill="1" applyBorder="1" applyAlignment="1">
      <alignment horizontal="right" vertical="center" indent="3"/>
    </xf>
    <xf numFmtId="41" fontId="68" fillId="9" borderId="48" xfId="3" applyNumberFormat="1" applyFont="1" applyFill="1" applyBorder="1" applyAlignment="1">
      <alignment horizontal="right" vertical="center" indent="3"/>
    </xf>
    <xf numFmtId="41" fontId="68" fillId="9" borderId="49" xfId="3" applyNumberFormat="1" applyFont="1" applyFill="1" applyBorder="1" applyAlignment="1">
      <alignment horizontal="right" vertical="center" indent="3"/>
    </xf>
    <xf numFmtId="3" fontId="67" fillId="8" borderId="317" xfId="0" applyNumberFormat="1" applyFont="1" applyFill="1" applyBorder="1"/>
    <xf numFmtId="0" fontId="14" fillId="9" borderId="48" xfId="0" applyFont="1" applyFill="1" applyBorder="1" applyAlignment="1">
      <alignment horizontal="center" vertical="top" wrapText="1"/>
    </xf>
    <xf numFmtId="0" fontId="14" fillId="9" borderId="48" xfId="0" applyFont="1" applyFill="1" applyBorder="1" applyAlignment="1">
      <alignment horizontal="left" vertical="top"/>
    </xf>
    <xf numFmtId="41" fontId="35" fillId="0" borderId="0" xfId="0" applyNumberFormat="1" applyFont="1"/>
    <xf numFmtId="0" fontId="74" fillId="0" borderId="47" xfId="0" applyFont="1" applyBorder="1" applyAlignment="1">
      <alignment horizontal="center"/>
    </xf>
    <xf numFmtId="0" fontId="36" fillId="0" borderId="48" xfId="0" applyFont="1" applyBorder="1" applyAlignment="1">
      <alignment horizontal="center" vertical="top" wrapText="1"/>
    </xf>
    <xf numFmtId="0" fontId="36" fillId="0" borderId="48" xfId="0" applyFont="1" applyBorder="1" applyAlignment="1">
      <alignment horizontal="left" vertical="top"/>
    </xf>
    <xf numFmtId="0" fontId="36" fillId="0" borderId="48" xfId="0" applyFont="1" applyBorder="1" applyAlignment="1">
      <alignment horizontal="left" wrapText="1"/>
    </xf>
    <xf numFmtId="0" fontId="36" fillId="0" borderId="48" xfId="0" applyFont="1" applyBorder="1" applyAlignment="1">
      <alignment horizontal="right" wrapText="1"/>
    </xf>
    <xf numFmtId="41" fontId="68" fillId="0" borderId="48" xfId="3" applyNumberFormat="1" applyFont="1" applyFill="1" applyBorder="1" applyAlignment="1">
      <alignment horizontal="right" vertical="center" indent="3"/>
    </xf>
    <xf numFmtId="41" fontId="67" fillId="3" borderId="48" xfId="1" applyNumberFormat="1" applyFont="1" applyFill="1" applyBorder="1" applyAlignment="1">
      <alignment horizontal="right" vertical="top" indent="3"/>
    </xf>
    <xf numFmtId="41" fontId="67" fillId="3" borderId="48" xfId="1" applyNumberFormat="1" applyFont="1" applyFill="1" applyBorder="1" applyAlignment="1">
      <alignment horizontal="right" vertical="center" indent="3"/>
    </xf>
    <xf numFmtId="41" fontId="68" fillId="3" borderId="48" xfId="1" applyNumberFormat="1" applyFont="1" applyFill="1" applyBorder="1" applyAlignment="1">
      <alignment horizontal="right" vertical="center" indent="3"/>
    </xf>
    <xf numFmtId="0" fontId="36" fillId="9" borderId="48" xfId="0" applyFont="1" applyFill="1" applyBorder="1" applyAlignment="1">
      <alignment horizontal="left" vertical="top"/>
    </xf>
    <xf numFmtId="3" fontId="67" fillId="8" borderId="330" xfId="0" applyNumberFormat="1" applyFont="1" applyFill="1" applyBorder="1"/>
    <xf numFmtId="0" fontId="35" fillId="3" borderId="107" xfId="0" applyFont="1" applyFill="1" applyBorder="1" applyAlignment="1">
      <alignment horizontal="center"/>
    </xf>
    <xf numFmtId="0" fontId="14" fillId="3" borderId="108" xfId="0" applyFont="1" applyFill="1" applyBorder="1" applyAlignment="1">
      <alignment horizontal="center" vertical="top" wrapText="1"/>
    </xf>
    <xf numFmtId="0" fontId="14" fillId="3" borderId="108" xfId="0" applyFont="1" applyFill="1" applyBorder="1" applyAlignment="1">
      <alignment horizontal="left" vertical="top"/>
    </xf>
    <xf numFmtId="0" fontId="14" fillId="3" borderId="108" xfId="0" applyFont="1" applyFill="1" applyBorder="1" applyAlignment="1">
      <alignment horizontal="left" wrapText="1"/>
    </xf>
    <xf numFmtId="41" fontId="67" fillId="3" borderId="108" xfId="1" applyNumberFormat="1" applyFont="1" applyFill="1" applyBorder="1" applyAlignment="1">
      <alignment horizontal="right" vertical="top"/>
    </xf>
    <xf numFmtId="41" fontId="67" fillId="3" borderId="108" xfId="1" applyNumberFormat="1" applyFont="1" applyFill="1" applyBorder="1" applyAlignment="1">
      <alignment horizontal="right" vertical="center"/>
    </xf>
    <xf numFmtId="41" fontId="68" fillId="3" borderId="109" xfId="1" applyNumberFormat="1" applyFont="1" applyFill="1" applyBorder="1" applyAlignment="1">
      <alignment horizontal="right" vertical="center"/>
    </xf>
    <xf numFmtId="164" fontId="67" fillId="9" borderId="48" xfId="3" applyNumberFormat="1" applyFont="1" applyFill="1" applyBorder="1" applyAlignment="1">
      <alignment horizontal="right" vertical="top" indent="3"/>
    </xf>
    <xf numFmtId="164" fontId="67" fillId="9" borderId="48" xfId="3" applyNumberFormat="1" applyFont="1" applyFill="1" applyBorder="1" applyAlignment="1">
      <alignment horizontal="right" vertical="center" indent="3"/>
    </xf>
    <xf numFmtId="41" fontId="68" fillId="9" borderId="48" xfId="1" applyNumberFormat="1" applyFont="1" applyFill="1" applyBorder="1" applyAlignment="1">
      <alignment horizontal="right" vertical="center" indent="3"/>
    </xf>
    <xf numFmtId="41" fontId="68" fillId="9" borderId="49" xfId="1" applyNumberFormat="1" applyFont="1" applyFill="1" applyBorder="1" applyAlignment="1">
      <alignment horizontal="right" vertical="center" indent="3"/>
    </xf>
    <xf numFmtId="0" fontId="14" fillId="3" borderId="48" xfId="0" applyFont="1" applyFill="1" applyBorder="1"/>
    <xf numFmtId="0" fontId="14" fillId="3" borderId="48" xfId="0" applyFont="1" applyFill="1" applyBorder="1" applyAlignment="1">
      <alignment wrapText="1"/>
    </xf>
    <xf numFmtId="41" fontId="67" fillId="3" borderId="48" xfId="3" applyNumberFormat="1" applyFont="1" applyFill="1" applyBorder="1" applyAlignment="1">
      <alignment horizontal="right" vertical="center"/>
    </xf>
    <xf numFmtId="41" fontId="68" fillId="3" borderId="49" xfId="3" applyNumberFormat="1" applyFont="1" applyFill="1" applyBorder="1" applyAlignment="1">
      <alignment horizontal="right" vertical="center"/>
    </xf>
    <xf numFmtId="41" fontId="67" fillId="9" borderId="48" xfId="3" applyNumberFormat="1" applyFont="1" applyFill="1" applyBorder="1" applyAlignment="1">
      <alignment horizontal="right" vertical="top" indent="3"/>
    </xf>
    <xf numFmtId="0" fontId="14" fillId="0" borderId="48" xfId="0" applyFont="1" applyBorder="1" applyAlignment="1">
      <alignment horizontal="left" wrapText="1"/>
    </xf>
    <xf numFmtId="41" fontId="67" fillId="9" borderId="48" xfId="1" applyNumberFormat="1" applyFont="1" applyFill="1" applyBorder="1" applyAlignment="1">
      <alignment horizontal="right" vertical="center" indent="3"/>
    </xf>
    <xf numFmtId="41" fontId="68" fillId="9" borderId="49" xfId="3" applyNumberFormat="1" applyFont="1" applyFill="1" applyBorder="1" applyAlignment="1">
      <alignment horizontal="right" vertical="top" indent="3"/>
    </xf>
    <xf numFmtId="0" fontId="67" fillId="0" borderId="317" xfId="0" applyFont="1" applyBorder="1"/>
    <xf numFmtId="0" fontId="68" fillId="0" borderId="317" xfId="0" applyFont="1" applyBorder="1"/>
    <xf numFmtId="0" fontId="14" fillId="9" borderId="114" xfId="0" applyFont="1" applyFill="1" applyBorder="1" applyAlignment="1">
      <alignment horizontal="center" vertical="center" wrapText="1"/>
    </xf>
    <xf numFmtId="0" fontId="14" fillId="9" borderId="83" xfId="0" applyFont="1" applyFill="1" applyBorder="1" applyAlignment="1">
      <alignment horizontal="center" vertical="center" wrapText="1"/>
    </xf>
    <xf numFmtId="0" fontId="14" fillId="9" borderId="84" xfId="0" applyFont="1" applyFill="1" applyBorder="1" applyAlignment="1">
      <alignment horizontal="center" vertical="center" wrapText="1"/>
    </xf>
    <xf numFmtId="0" fontId="14" fillId="9" borderId="66" xfId="0" applyFont="1" applyFill="1" applyBorder="1" applyAlignment="1">
      <alignment horizontal="center" vertical="center" wrapText="1"/>
    </xf>
    <xf numFmtId="0" fontId="14" fillId="9" borderId="67" xfId="0" applyFont="1" applyFill="1" applyBorder="1" applyAlignment="1">
      <alignment horizontal="center" vertical="center" wrapText="1"/>
    </xf>
    <xf numFmtId="0" fontId="14" fillId="9" borderId="68" xfId="0" applyFont="1" applyFill="1" applyBorder="1" applyAlignment="1">
      <alignment horizontal="center" vertical="center" wrapText="1"/>
    </xf>
    <xf numFmtId="0" fontId="14" fillId="9" borderId="90" xfId="0" applyFont="1" applyFill="1" applyBorder="1" applyAlignment="1">
      <alignment horizontal="left" vertical="center"/>
    </xf>
    <xf numFmtId="0" fontId="14" fillId="9" borderId="65" xfId="0" applyFont="1" applyFill="1" applyBorder="1" applyAlignment="1">
      <alignment horizontal="left" vertical="center"/>
    </xf>
    <xf numFmtId="0" fontId="14" fillId="9" borderId="77" xfId="0" applyFont="1" applyFill="1" applyBorder="1" applyAlignment="1">
      <alignment horizontal="left" vertical="center"/>
    </xf>
    <xf numFmtId="0" fontId="14" fillId="9" borderId="47" xfId="0" applyFont="1" applyFill="1" applyBorder="1" applyAlignment="1">
      <alignment horizontal="center" vertical="center"/>
    </xf>
    <xf numFmtId="0" fontId="14" fillId="9" borderId="48" xfId="0" applyFont="1" applyFill="1" applyBorder="1" applyAlignment="1">
      <alignment horizontal="center" vertical="center"/>
    </xf>
    <xf numFmtId="0" fontId="14" fillId="9" borderId="49" xfId="0" applyFont="1" applyFill="1" applyBorder="1" applyAlignment="1">
      <alignment horizontal="left" vertical="center" wrapText="1"/>
    </xf>
    <xf numFmtId="0" fontId="14" fillId="3" borderId="48" xfId="0" applyFont="1" applyFill="1" applyBorder="1" applyAlignment="1">
      <alignment horizontal="center" vertical="center"/>
    </xf>
    <xf numFmtId="0" fontId="14" fillId="3" borderId="47" xfId="0" applyFont="1" applyFill="1" applyBorder="1" applyAlignment="1">
      <alignment horizontal="center" vertical="center"/>
    </xf>
    <xf numFmtId="0" fontId="14" fillId="9" borderId="49" xfId="0" applyFont="1" applyFill="1" applyBorder="1" applyAlignment="1">
      <alignment horizontal="center" vertical="center" wrapText="1"/>
    </xf>
    <xf numFmtId="0" fontId="14" fillId="9" borderId="49" xfId="0" applyFont="1" applyFill="1" applyBorder="1" applyAlignment="1">
      <alignment horizontal="center" vertical="center"/>
    </xf>
    <xf numFmtId="0" fontId="14" fillId="3" borderId="74" xfId="0" applyFont="1" applyFill="1" applyBorder="1" applyAlignment="1">
      <alignment horizontal="center" vertical="center"/>
    </xf>
    <xf numFmtId="0" fontId="14" fillId="3" borderId="49" xfId="0" applyFont="1" applyFill="1" applyBorder="1" applyAlignment="1">
      <alignment horizontal="center" vertical="center"/>
    </xf>
    <xf numFmtId="0" fontId="14" fillId="3" borderId="109" xfId="0" applyFont="1" applyFill="1" applyBorder="1" applyAlignment="1">
      <alignment horizontal="center" vertical="center"/>
    </xf>
    <xf numFmtId="0" fontId="14" fillId="3" borderId="52" xfId="0" applyFont="1" applyFill="1" applyBorder="1" applyAlignment="1">
      <alignment horizontal="center" vertical="center"/>
    </xf>
    <xf numFmtId="0" fontId="14" fillId="3" borderId="69" xfId="0" applyFont="1" applyFill="1" applyBorder="1" applyAlignment="1">
      <alignment horizontal="center" vertical="center" wrapText="1"/>
    </xf>
    <xf numFmtId="0" fontId="14" fillId="3" borderId="67" xfId="0" applyFont="1" applyFill="1" applyBorder="1" applyAlignment="1">
      <alignment horizontal="center" vertical="center" wrapText="1"/>
    </xf>
    <xf numFmtId="0" fontId="14" fillId="3" borderId="102" xfId="0" applyFont="1" applyFill="1" applyBorder="1" applyAlignment="1">
      <alignment horizontal="center" vertical="center" wrapText="1"/>
    </xf>
    <xf numFmtId="0" fontId="14" fillId="3" borderId="7" xfId="0" applyFont="1" applyFill="1" applyBorder="1" applyAlignment="1">
      <alignment horizontal="left" vertical="center"/>
    </xf>
    <xf numFmtId="0" fontId="14" fillId="3" borderId="65" xfId="0" applyFont="1" applyFill="1" applyBorder="1" applyAlignment="1">
      <alignment horizontal="left" vertical="center"/>
    </xf>
    <xf numFmtId="0" fontId="14" fillId="3" borderId="19" xfId="0" applyFont="1" applyFill="1" applyBorder="1" applyAlignment="1">
      <alignment horizontal="left" vertical="center"/>
    </xf>
    <xf numFmtId="0" fontId="14" fillId="9" borderId="90" xfId="0" applyFont="1" applyFill="1" applyBorder="1" applyAlignment="1">
      <alignment horizontal="left" vertical="center" wrapText="1"/>
    </xf>
    <xf numFmtId="0" fontId="14" fillId="9" borderId="65" xfId="0" applyFont="1" applyFill="1" applyBorder="1" applyAlignment="1">
      <alignment horizontal="left" vertical="center" wrapText="1"/>
    </xf>
    <xf numFmtId="0" fontId="14" fillId="9" borderId="77" xfId="0" applyFont="1" applyFill="1" applyBorder="1" applyAlignment="1">
      <alignment horizontal="left" vertical="center" wrapText="1"/>
    </xf>
    <xf numFmtId="0" fontId="37" fillId="9" borderId="47" xfId="0" applyFont="1" applyFill="1" applyBorder="1" applyAlignment="1">
      <alignment horizontal="center" vertical="center"/>
    </xf>
    <xf numFmtId="0" fontId="14" fillId="3" borderId="49" xfId="0" applyFont="1" applyFill="1" applyBorder="1" applyAlignment="1">
      <alignment horizontal="left" vertical="center" wrapText="1"/>
    </xf>
    <xf numFmtId="0" fontId="14" fillId="9" borderId="74" xfId="0" applyFont="1" applyFill="1" applyBorder="1" applyAlignment="1">
      <alignment horizontal="center" vertical="center"/>
    </xf>
    <xf numFmtId="0" fontId="14" fillId="9" borderId="109" xfId="0" applyFont="1" applyFill="1" applyBorder="1" applyAlignment="1">
      <alignment horizontal="center" vertical="center"/>
    </xf>
    <xf numFmtId="0" fontId="14" fillId="17" borderId="49" xfId="0" applyFont="1" applyFill="1" applyBorder="1" applyAlignment="1">
      <alignment horizontal="center" vertical="center"/>
    </xf>
    <xf numFmtId="0" fontId="14" fillId="9" borderId="28" xfId="0" applyFont="1" applyFill="1" applyBorder="1" applyAlignment="1">
      <alignment horizontal="center" vertical="center"/>
    </xf>
    <xf numFmtId="0" fontId="14" fillId="9" borderId="108" xfId="0" applyFont="1" applyFill="1" applyBorder="1" applyAlignment="1">
      <alignment horizontal="center" vertical="center"/>
    </xf>
    <xf numFmtId="0" fontId="14" fillId="3" borderId="28" xfId="0" applyFont="1" applyFill="1" applyBorder="1" applyAlignment="1">
      <alignment horizontal="center" vertical="center"/>
    </xf>
    <xf numFmtId="0" fontId="14" fillId="3" borderId="108" xfId="0" applyFont="1" applyFill="1" applyBorder="1" applyAlignment="1">
      <alignment horizontal="center" vertical="center"/>
    </xf>
    <xf numFmtId="0" fontId="14" fillId="3" borderId="73" xfId="0" applyFont="1" applyFill="1" applyBorder="1" applyAlignment="1">
      <alignment horizontal="center" vertical="center"/>
    </xf>
    <xf numFmtId="0" fontId="14" fillId="3" borderId="107" xfId="0" applyFont="1" applyFill="1" applyBorder="1" applyAlignment="1">
      <alignment horizontal="center" vertical="center"/>
    </xf>
    <xf numFmtId="0" fontId="14" fillId="3" borderId="93" xfId="0" applyFont="1" applyFill="1" applyBorder="1" applyAlignment="1">
      <alignment horizontal="center" vertical="center"/>
    </xf>
    <xf numFmtId="0" fontId="14" fillId="3" borderId="57" xfId="0" applyFont="1" applyFill="1" applyBorder="1" applyAlignment="1">
      <alignment horizontal="center" vertical="center"/>
    </xf>
    <xf numFmtId="0" fontId="14" fillId="3" borderId="81" xfId="0" applyFont="1" applyFill="1" applyBorder="1" applyAlignment="1">
      <alignment horizontal="center" vertical="center"/>
    </xf>
    <xf numFmtId="0" fontId="14" fillId="3" borderId="93" xfId="0" quotePrefix="1" applyFont="1" applyFill="1" applyBorder="1" applyAlignment="1">
      <alignment horizontal="center" vertical="center"/>
    </xf>
    <xf numFmtId="0" fontId="14" fillId="9" borderId="93" xfId="0" applyFont="1" applyFill="1" applyBorder="1" applyAlignment="1">
      <alignment horizontal="center" vertical="center"/>
    </xf>
    <xf numFmtId="0" fontId="14" fillId="9" borderId="57" xfId="0" applyFont="1" applyFill="1" applyBorder="1" applyAlignment="1">
      <alignment horizontal="center" vertical="center"/>
    </xf>
    <xf numFmtId="0" fontId="14" fillId="9" borderId="81" xfId="0" applyFont="1" applyFill="1" applyBorder="1" applyAlignment="1">
      <alignment horizontal="center" vertical="center"/>
    </xf>
    <xf numFmtId="0" fontId="14" fillId="0" borderId="49" xfId="0" applyFont="1" applyBorder="1" applyAlignment="1">
      <alignment horizontal="center" vertical="center"/>
    </xf>
    <xf numFmtId="0" fontId="14" fillId="17" borderId="93" xfId="0" applyFont="1" applyFill="1" applyBorder="1" applyAlignment="1">
      <alignment horizontal="center" vertical="center"/>
    </xf>
    <xf numFmtId="0" fontId="14" fillId="17" borderId="57" xfId="0" applyFont="1" applyFill="1" applyBorder="1" applyAlignment="1">
      <alignment horizontal="center" vertical="center"/>
    </xf>
    <xf numFmtId="0" fontId="14" fillId="17" borderId="81" xfId="0" applyFont="1" applyFill="1" applyBorder="1" applyAlignment="1">
      <alignment horizontal="center" vertical="center"/>
    </xf>
    <xf numFmtId="0" fontId="14" fillId="17" borderId="47" xfId="0" applyFont="1" applyFill="1" applyBorder="1" applyAlignment="1">
      <alignment horizontal="center" vertical="center"/>
    </xf>
    <xf numFmtId="0" fontId="14" fillId="9" borderId="70" xfId="0" applyFont="1" applyFill="1" applyBorder="1" applyAlignment="1">
      <alignment horizontal="center" vertical="center"/>
    </xf>
    <xf numFmtId="0" fontId="14" fillId="9" borderId="56" xfId="0" applyFont="1" applyFill="1" applyBorder="1" applyAlignment="1">
      <alignment horizontal="center" vertical="center"/>
    </xf>
    <xf numFmtId="0" fontId="14" fillId="9" borderId="104" xfId="0" applyFont="1" applyFill="1" applyBorder="1" applyAlignment="1">
      <alignment horizontal="center" vertical="center"/>
    </xf>
    <xf numFmtId="0" fontId="14" fillId="9" borderId="71" xfId="0" applyFont="1" applyFill="1" applyBorder="1" applyAlignment="1">
      <alignment horizontal="center" vertical="center"/>
    </xf>
    <xf numFmtId="0" fontId="14" fillId="9" borderId="105" xfId="0" applyFont="1" applyFill="1" applyBorder="1" applyAlignment="1">
      <alignment horizontal="center" vertical="center"/>
    </xf>
    <xf numFmtId="0" fontId="14" fillId="9" borderId="73" xfId="0" applyFont="1" applyFill="1" applyBorder="1" applyAlignment="1">
      <alignment horizontal="center" vertical="center"/>
    </xf>
    <xf numFmtId="0" fontId="14" fillId="9" borderId="107" xfId="0" applyFont="1" applyFill="1" applyBorder="1" applyAlignment="1">
      <alignment horizontal="center" vertical="center"/>
    </xf>
    <xf numFmtId="0" fontId="14" fillId="0" borderId="93" xfId="0" applyFont="1" applyBorder="1" applyAlignment="1">
      <alignment horizontal="center" vertical="center"/>
    </xf>
    <xf numFmtId="0" fontId="14" fillId="0" borderId="57" xfId="0" applyFont="1" applyBorder="1" applyAlignment="1">
      <alignment horizontal="center" vertical="center"/>
    </xf>
    <xf numFmtId="0" fontId="14" fillId="0" borderId="81" xfId="0" applyFont="1" applyBorder="1" applyAlignment="1">
      <alignment horizontal="center" vertical="center"/>
    </xf>
    <xf numFmtId="0" fontId="14" fillId="0" borderId="47" xfId="0" applyFont="1" applyBorder="1" applyAlignment="1">
      <alignment horizontal="center" vertical="center"/>
    </xf>
    <xf numFmtId="0" fontId="14" fillId="9" borderId="72" xfId="0" applyFont="1" applyFill="1" applyBorder="1" applyAlignment="1">
      <alignment horizontal="center" vertical="center" wrapText="1"/>
    </xf>
    <xf numFmtId="0" fontId="14" fillId="9" borderId="58" xfId="0" applyFont="1" applyFill="1" applyBorder="1" applyAlignment="1">
      <alignment horizontal="center" vertical="center" wrapText="1"/>
    </xf>
    <xf numFmtId="0" fontId="14" fillId="9" borderId="106" xfId="0" applyFont="1" applyFill="1" applyBorder="1" applyAlignment="1">
      <alignment horizontal="center" vertical="center" wrapText="1"/>
    </xf>
    <xf numFmtId="0" fontId="14" fillId="3" borderId="94" xfId="0" applyFont="1" applyFill="1" applyBorder="1" applyAlignment="1">
      <alignment horizontal="center" vertical="center"/>
    </xf>
    <xf numFmtId="0" fontId="14" fillId="3" borderId="58" xfId="0" applyFont="1" applyFill="1" applyBorder="1" applyAlignment="1">
      <alignment horizontal="center" vertical="center"/>
    </xf>
    <xf numFmtId="0" fontId="14" fillId="3" borderId="82" xfId="0" applyFont="1" applyFill="1" applyBorder="1" applyAlignment="1">
      <alignment horizontal="center" vertical="center"/>
    </xf>
    <xf numFmtId="0" fontId="14" fillId="17" borderId="94" xfId="0" applyFont="1" applyFill="1" applyBorder="1" applyAlignment="1">
      <alignment horizontal="center" vertical="center"/>
    </xf>
    <xf numFmtId="0" fontId="14" fillId="17" borderId="58" xfId="0" applyFont="1" applyFill="1" applyBorder="1" applyAlignment="1">
      <alignment horizontal="center" vertical="center"/>
    </xf>
    <xf numFmtId="0" fontId="14" fillId="17" borderId="82" xfId="0" applyFont="1" applyFill="1" applyBorder="1" applyAlignment="1">
      <alignment horizontal="center" vertical="center"/>
    </xf>
    <xf numFmtId="0" fontId="14" fillId="9" borderId="94" xfId="0" applyFont="1" applyFill="1" applyBorder="1" applyAlignment="1">
      <alignment horizontal="center" vertical="center" wrapText="1"/>
    </xf>
    <xf numFmtId="0" fontId="14" fillId="9" borderId="82" xfId="0" applyFont="1" applyFill="1" applyBorder="1" applyAlignment="1">
      <alignment horizontal="center" vertical="center" wrapText="1"/>
    </xf>
    <xf numFmtId="0" fontId="14" fillId="0" borderId="94" xfId="0" applyFont="1" applyBorder="1" applyAlignment="1">
      <alignment horizontal="center" vertical="center" wrapText="1"/>
    </xf>
    <xf numFmtId="0" fontId="14" fillId="0" borderId="58" xfId="0" applyFont="1" applyBorder="1" applyAlignment="1">
      <alignment horizontal="center" vertical="center" wrapText="1"/>
    </xf>
    <xf numFmtId="0" fontId="14" fillId="0" borderId="82" xfId="0" applyFont="1" applyBorder="1" applyAlignment="1">
      <alignment horizontal="center" vertical="center" wrapText="1"/>
    </xf>
    <xf numFmtId="0" fontId="14" fillId="0" borderId="66" xfId="0" applyFont="1" applyBorder="1" applyAlignment="1">
      <alignment horizontal="center" vertical="center" wrapText="1"/>
    </xf>
    <xf numFmtId="0" fontId="14" fillId="0" borderId="67" xfId="0" applyFont="1" applyBorder="1" applyAlignment="1">
      <alignment horizontal="center" vertical="center" wrapText="1"/>
    </xf>
    <xf numFmtId="0" fontId="14" fillId="0" borderId="68" xfId="0" applyFont="1" applyBorder="1" applyAlignment="1">
      <alignment horizontal="center" vertical="center" wrapText="1"/>
    </xf>
    <xf numFmtId="0" fontId="14" fillId="0" borderId="90" xfId="0" applyFont="1" applyBorder="1" applyAlignment="1">
      <alignment horizontal="left" vertical="center" wrapText="1"/>
    </xf>
    <xf numFmtId="0" fontId="14" fillId="0" borderId="65" xfId="0" applyFont="1" applyBorder="1" applyAlignment="1">
      <alignment horizontal="left" vertical="center" wrapText="1"/>
    </xf>
    <xf numFmtId="0" fontId="14" fillId="0" borderId="77" xfId="0" applyFont="1" applyBorder="1" applyAlignment="1">
      <alignment horizontal="left" vertical="center" wrapText="1"/>
    </xf>
    <xf numFmtId="0" fontId="37" fillId="3" borderId="92" xfId="0" applyFont="1" applyFill="1" applyBorder="1" applyAlignment="1">
      <alignment horizontal="center" vertical="center"/>
    </xf>
    <xf numFmtId="0" fontId="14" fillId="3" borderId="56" xfId="0" applyFont="1" applyFill="1" applyBorder="1" applyAlignment="1">
      <alignment horizontal="center" vertical="center"/>
    </xf>
    <xf numFmtId="0" fontId="14" fillId="3" borderId="80" xfId="0" applyFont="1" applyFill="1" applyBorder="1" applyAlignment="1">
      <alignment horizontal="center" vertical="center"/>
    </xf>
    <xf numFmtId="0" fontId="14" fillId="9" borderId="92" xfId="0" applyFont="1" applyFill="1" applyBorder="1" applyAlignment="1">
      <alignment horizontal="center" vertical="center"/>
    </xf>
    <xf numFmtId="0" fontId="14" fillId="9" borderId="80" xfId="0" applyFont="1" applyFill="1" applyBorder="1" applyAlignment="1">
      <alignment horizontal="center" vertical="center"/>
    </xf>
    <xf numFmtId="0" fontId="37" fillId="0" borderId="92" xfId="0" applyFont="1" applyBorder="1" applyAlignment="1">
      <alignment horizontal="center" vertical="center"/>
    </xf>
    <xf numFmtId="0" fontId="14" fillId="0" borderId="56" xfId="0" applyFont="1" applyBorder="1" applyAlignment="1">
      <alignment horizontal="center" vertical="center"/>
    </xf>
    <xf numFmtId="0" fontId="14" fillId="0" borderId="80" xfId="0" applyFont="1" applyBorder="1" applyAlignment="1">
      <alignment horizontal="center" vertical="center"/>
    </xf>
    <xf numFmtId="0" fontId="37" fillId="17" borderId="92" xfId="0" applyFont="1" applyFill="1" applyBorder="1" applyAlignment="1">
      <alignment horizontal="center" vertical="center"/>
    </xf>
    <xf numFmtId="0" fontId="14" fillId="17" borderId="56" xfId="0" applyFont="1" applyFill="1" applyBorder="1" applyAlignment="1">
      <alignment horizontal="center" vertical="center"/>
    </xf>
    <xf numFmtId="0" fontId="14" fillId="17" borderId="80" xfId="0" applyFont="1" applyFill="1" applyBorder="1" applyAlignment="1">
      <alignment horizontal="center" vertical="center"/>
    </xf>
    <xf numFmtId="0" fontId="14" fillId="9" borderId="69" xfId="0" applyFont="1" applyFill="1" applyBorder="1" applyAlignment="1">
      <alignment horizontal="center" vertical="center" wrapText="1"/>
    </xf>
    <xf numFmtId="0" fontId="14" fillId="9" borderId="102" xfId="0" applyFont="1" applyFill="1" applyBorder="1" applyAlignment="1">
      <alignment horizontal="center" vertical="center" wrapText="1"/>
    </xf>
    <xf numFmtId="0" fontId="14" fillId="9" borderId="7" xfId="0" applyFont="1" applyFill="1" applyBorder="1" applyAlignment="1">
      <alignment horizontal="left" vertical="center"/>
    </xf>
    <xf numFmtId="0" fontId="14" fillId="9" borderId="19" xfId="0" applyFont="1" applyFill="1" applyBorder="1" applyAlignment="1">
      <alignment horizontal="left" vertical="center"/>
    </xf>
    <xf numFmtId="0" fontId="14" fillId="3" borderId="66" xfId="0" applyFont="1" applyFill="1" applyBorder="1" applyAlignment="1">
      <alignment horizontal="center" vertical="center" wrapText="1"/>
    </xf>
    <xf numFmtId="0" fontId="14" fillId="3" borderId="68" xfId="0" applyFont="1" applyFill="1" applyBorder="1" applyAlignment="1">
      <alignment horizontal="center" vertical="center" wrapText="1"/>
    </xf>
    <xf numFmtId="0" fontId="14" fillId="3" borderId="90" xfId="0" applyFont="1" applyFill="1" applyBorder="1" applyAlignment="1">
      <alignment horizontal="left" vertical="center" wrapText="1"/>
    </xf>
    <xf numFmtId="0" fontId="14" fillId="3" borderId="65" xfId="0" applyFont="1" applyFill="1" applyBorder="1" applyAlignment="1">
      <alignment horizontal="left" vertical="center" wrapText="1"/>
    </xf>
    <xf numFmtId="0" fontId="14" fillId="3" borderId="77" xfId="0" applyFont="1" applyFill="1" applyBorder="1" applyAlignment="1">
      <alignment horizontal="left" vertical="center" wrapText="1"/>
    </xf>
    <xf numFmtId="0" fontId="14" fillId="17" borderId="66" xfId="0" applyFont="1" applyFill="1" applyBorder="1" applyAlignment="1">
      <alignment horizontal="center" vertical="center" wrapText="1"/>
    </xf>
    <xf numFmtId="0" fontId="14" fillId="17" borderId="67" xfId="0" applyFont="1" applyFill="1" applyBorder="1" applyAlignment="1">
      <alignment horizontal="center" vertical="center" wrapText="1"/>
    </xf>
    <xf numFmtId="0" fontId="14" fillId="17" borderId="68" xfId="0" applyFont="1" applyFill="1" applyBorder="1" applyAlignment="1">
      <alignment horizontal="center" vertical="center" wrapText="1"/>
    </xf>
    <xf numFmtId="0" fontId="14" fillId="17" borderId="90" xfId="0" applyFont="1" applyFill="1" applyBorder="1" applyAlignment="1">
      <alignment horizontal="left" vertical="center" wrapText="1"/>
    </xf>
    <xf numFmtId="0" fontId="14" fillId="17" borderId="65" xfId="0" applyFont="1" applyFill="1" applyBorder="1" applyAlignment="1">
      <alignment horizontal="left" vertical="center" wrapText="1"/>
    </xf>
    <xf numFmtId="0" fontId="14" fillId="17" borderId="77" xfId="0" applyFont="1" applyFill="1" applyBorder="1" applyAlignment="1">
      <alignment horizontal="left" vertical="center" wrapText="1"/>
    </xf>
    <xf numFmtId="0" fontId="14" fillId="3" borderId="108" xfId="0" applyFont="1" applyFill="1" applyBorder="1" applyAlignment="1">
      <alignment horizontal="center" vertical="center" wrapText="1"/>
    </xf>
    <xf numFmtId="0" fontId="14" fillId="3" borderId="25" xfId="0" applyFont="1" applyFill="1" applyBorder="1" applyAlignment="1">
      <alignment horizontal="center" vertical="center" wrapText="1"/>
    </xf>
    <xf numFmtId="0" fontId="14" fillId="3" borderId="28" xfId="0" applyFont="1" applyFill="1" applyBorder="1" applyAlignment="1">
      <alignment horizontal="center" vertical="center" wrapText="1"/>
    </xf>
    <xf numFmtId="0" fontId="14" fillId="3" borderId="91" xfId="0" applyFont="1" applyFill="1" applyBorder="1" applyAlignment="1">
      <alignment vertical="center" wrapText="1"/>
    </xf>
    <xf numFmtId="0" fontId="14" fillId="3" borderId="0" xfId="0" applyFont="1" applyFill="1" applyAlignment="1">
      <alignment vertical="center" wrapText="1"/>
    </xf>
    <xf numFmtId="0" fontId="14" fillId="3" borderId="79" xfId="0" applyFont="1" applyFill="1" applyBorder="1" applyAlignment="1">
      <alignment vertical="center" wrapText="1"/>
    </xf>
    <xf numFmtId="0" fontId="72" fillId="9" borderId="66" xfId="0" applyFont="1" applyFill="1" applyBorder="1" applyAlignment="1">
      <alignment horizontal="center" vertical="center" wrapText="1"/>
    </xf>
    <xf numFmtId="0" fontId="72" fillId="9" borderId="67" xfId="0" applyFont="1" applyFill="1" applyBorder="1" applyAlignment="1">
      <alignment horizontal="center" vertical="center" wrapText="1"/>
    </xf>
    <xf numFmtId="0" fontId="72" fillId="9" borderId="68" xfId="0" applyFont="1" applyFill="1" applyBorder="1" applyAlignment="1">
      <alignment horizontal="center" vertical="center" wrapText="1"/>
    </xf>
    <xf numFmtId="0" fontId="72" fillId="9" borderId="90" xfId="0" applyFont="1" applyFill="1" applyBorder="1" applyAlignment="1">
      <alignment horizontal="left" vertical="center" wrapText="1"/>
    </xf>
    <xf numFmtId="0" fontId="72" fillId="9" borderId="65" xfId="0" applyFont="1" applyFill="1" applyBorder="1" applyAlignment="1">
      <alignment horizontal="left" vertical="center" wrapText="1"/>
    </xf>
    <xf numFmtId="0" fontId="72" fillId="9" borderId="77" xfId="0" applyFont="1" applyFill="1" applyBorder="1" applyAlignment="1">
      <alignment horizontal="left" vertical="center" wrapText="1"/>
    </xf>
    <xf numFmtId="0" fontId="14" fillId="3" borderId="7" xfId="0" applyFont="1" applyFill="1" applyBorder="1" applyAlignment="1">
      <alignment horizontal="left" vertical="center" wrapText="1"/>
    </xf>
    <xf numFmtId="0" fontId="14" fillId="3" borderId="19" xfId="0" applyFont="1" applyFill="1" applyBorder="1" applyAlignment="1">
      <alignment horizontal="left" vertical="center" wrapText="1"/>
    </xf>
    <xf numFmtId="0" fontId="14" fillId="3" borderId="87" xfId="0" applyFont="1" applyFill="1" applyBorder="1" applyAlignment="1">
      <alignment horizontal="center" vertical="center" wrapText="1"/>
    </xf>
    <xf numFmtId="0" fontId="14" fillId="3" borderId="88" xfId="0" applyFont="1" applyFill="1" applyBorder="1" applyAlignment="1">
      <alignment horizontal="left" vertical="center" wrapText="1"/>
    </xf>
    <xf numFmtId="0" fontId="16" fillId="2" borderId="53" xfId="0" applyFont="1" applyFill="1" applyBorder="1" applyAlignment="1">
      <alignment horizontal="left" vertical="center"/>
    </xf>
    <xf numFmtId="0" fontId="16" fillId="2" borderId="54" xfId="0" applyFont="1" applyFill="1" applyBorder="1" applyAlignment="1">
      <alignment horizontal="left" vertical="center"/>
    </xf>
    <xf numFmtId="0" fontId="14" fillId="9" borderId="58" xfId="0" applyFont="1" applyFill="1" applyBorder="1" applyAlignment="1">
      <alignment horizontal="left" vertical="center" wrapText="1"/>
    </xf>
    <xf numFmtId="0" fontId="14" fillId="9" borderId="82" xfId="0" applyFont="1" applyFill="1" applyBorder="1" applyAlignment="1">
      <alignment horizontal="left" vertical="center" wrapText="1"/>
    </xf>
    <xf numFmtId="0" fontId="16" fillId="2" borderId="44" xfId="0" applyFont="1" applyFill="1" applyBorder="1" applyAlignment="1">
      <alignment horizontal="left" vertical="center"/>
    </xf>
    <xf numFmtId="0" fontId="16" fillId="2" borderId="45" xfId="0" applyFont="1" applyFill="1" applyBorder="1" applyAlignment="1">
      <alignment horizontal="left" vertical="center"/>
    </xf>
    <xf numFmtId="0" fontId="16" fillId="2" borderId="46" xfId="0" applyFont="1" applyFill="1" applyBorder="1" applyAlignment="1">
      <alignment horizontal="left" vertical="center"/>
    </xf>
    <xf numFmtId="0" fontId="14" fillId="3" borderId="94" xfId="0" quotePrefix="1" applyFont="1" applyFill="1" applyBorder="1" applyAlignment="1">
      <alignment horizontal="center" vertical="center"/>
    </xf>
    <xf numFmtId="0" fontId="14" fillId="9" borderId="94" xfId="0" applyFont="1" applyFill="1" applyBorder="1" applyAlignment="1">
      <alignment horizontal="center" vertical="center"/>
    </xf>
    <xf numFmtId="0" fontId="14" fillId="9" borderId="58" xfId="0" applyFont="1" applyFill="1" applyBorder="1" applyAlignment="1">
      <alignment horizontal="center" vertical="center"/>
    </xf>
    <xf numFmtId="0" fontId="14" fillId="9" borderId="82" xfId="0" applyFont="1" applyFill="1" applyBorder="1" applyAlignment="1">
      <alignment horizontal="center" vertical="center"/>
    </xf>
    <xf numFmtId="0" fontId="37" fillId="9" borderId="92" xfId="0" applyFont="1" applyFill="1" applyBorder="1" applyAlignment="1">
      <alignment horizontal="center" vertical="center"/>
    </xf>
    <xf numFmtId="0" fontId="72" fillId="9" borderId="47" xfId="0" applyFont="1" applyFill="1" applyBorder="1" applyAlignment="1">
      <alignment horizontal="center" vertical="center"/>
    </xf>
    <xf numFmtId="0" fontId="72" fillId="9" borderId="48" xfId="0" applyFont="1" applyFill="1" applyBorder="1" applyAlignment="1">
      <alignment horizontal="center" vertical="center"/>
    </xf>
    <xf numFmtId="0" fontId="72" fillId="9" borderId="49" xfId="0" applyFont="1" applyFill="1" applyBorder="1" applyAlignment="1">
      <alignment horizontal="center" vertical="center"/>
    </xf>
    <xf numFmtId="0" fontId="14" fillId="3" borderId="94" xfId="0" applyFont="1" applyFill="1" applyBorder="1" applyAlignment="1">
      <alignment horizontal="center" vertical="center" wrapText="1"/>
    </xf>
    <xf numFmtId="0" fontId="14" fillId="3" borderId="58" xfId="0" applyFont="1" applyFill="1" applyBorder="1" applyAlignment="1">
      <alignment horizontal="center" vertical="center" wrapText="1"/>
    </xf>
    <xf numFmtId="0" fontId="14" fillId="3" borderId="82" xfId="0" applyFont="1" applyFill="1" applyBorder="1" applyAlignment="1">
      <alignment horizontal="center" vertical="center" wrapText="1"/>
    </xf>
    <xf numFmtId="0" fontId="37" fillId="3" borderId="47" xfId="0" applyFont="1" applyFill="1" applyBorder="1" applyAlignment="1">
      <alignment horizontal="center" vertical="center"/>
    </xf>
    <xf numFmtId="0" fontId="14" fillId="3" borderId="49" xfId="0" applyFont="1" applyFill="1" applyBorder="1" applyAlignment="1">
      <alignment horizontal="center" vertical="center" wrapText="1"/>
    </xf>
    <xf numFmtId="0" fontId="37" fillId="9" borderId="47" xfId="0" applyFont="1" applyFill="1" applyBorder="1" applyAlignment="1">
      <alignment horizontal="center" vertical="center" wrapText="1"/>
    </xf>
    <xf numFmtId="0" fontId="14" fillId="9" borderId="47" xfId="0" applyFont="1" applyFill="1" applyBorder="1" applyAlignment="1">
      <alignment horizontal="center" vertical="center" wrapText="1"/>
    </xf>
    <xf numFmtId="0" fontId="14" fillId="3" borderId="109" xfId="0" applyFont="1" applyFill="1" applyBorder="1" applyAlignment="1">
      <alignment horizontal="center" vertical="center" wrapText="1"/>
    </xf>
    <xf numFmtId="0" fontId="14" fillId="3" borderId="148" xfId="0" applyFont="1" applyFill="1" applyBorder="1" applyAlignment="1">
      <alignment horizontal="center" vertical="center" wrapText="1"/>
    </xf>
    <xf numFmtId="0" fontId="14" fillId="3" borderId="74" xfId="0" applyFont="1" applyFill="1" applyBorder="1" applyAlignment="1">
      <alignment horizontal="center" vertical="center" wrapText="1"/>
    </xf>
    <xf numFmtId="0" fontId="37" fillId="17" borderId="47" xfId="0" applyFont="1" applyFill="1" applyBorder="1" applyAlignment="1">
      <alignment horizontal="center" vertical="center"/>
    </xf>
    <xf numFmtId="0" fontId="14" fillId="17" borderId="48" xfId="0" applyFont="1" applyFill="1" applyBorder="1" applyAlignment="1">
      <alignment horizontal="center" vertical="center"/>
    </xf>
    <xf numFmtId="0" fontId="14" fillId="3" borderId="50" xfId="0" applyFont="1" applyFill="1" applyBorder="1" applyAlignment="1">
      <alignment horizontal="center" vertical="center"/>
    </xf>
    <xf numFmtId="0" fontId="14" fillId="3" borderId="51" xfId="0" applyFont="1" applyFill="1" applyBorder="1" applyAlignment="1">
      <alignment horizontal="center" vertical="center"/>
    </xf>
    <xf numFmtId="0" fontId="10" fillId="4" borderId="48" xfId="0" applyFont="1" applyFill="1" applyBorder="1" applyAlignment="1">
      <alignment horizontal="left" vertical="top" wrapText="1"/>
    </xf>
    <xf numFmtId="0" fontId="10" fillId="4" borderId="49" xfId="0" applyFont="1" applyFill="1" applyBorder="1" applyAlignment="1">
      <alignment horizontal="left" vertical="top" wrapText="1"/>
    </xf>
    <xf numFmtId="0" fontId="14" fillId="0" borderId="48" xfId="0" applyFont="1" applyBorder="1" applyAlignment="1">
      <alignment horizontal="center" vertical="center"/>
    </xf>
    <xf numFmtId="0" fontId="14" fillId="9" borderId="94" xfId="0" applyFont="1" applyFill="1" applyBorder="1" applyAlignment="1">
      <alignment horizontal="left" vertical="center" wrapText="1"/>
    </xf>
    <xf numFmtId="0" fontId="14" fillId="3" borderId="110" xfId="0" applyFont="1" applyFill="1" applyBorder="1" applyAlignment="1">
      <alignment horizontal="center" vertical="center" wrapText="1"/>
    </xf>
    <xf numFmtId="0" fontId="14" fillId="3" borderId="111" xfId="0" applyFont="1" applyFill="1" applyBorder="1" applyAlignment="1">
      <alignment horizontal="center" vertical="center" wrapText="1"/>
    </xf>
    <xf numFmtId="0" fontId="14" fillId="3" borderId="112" xfId="0" applyFont="1" applyFill="1" applyBorder="1" applyAlignment="1">
      <alignment horizontal="center" vertical="center" wrapText="1"/>
    </xf>
    <xf numFmtId="0" fontId="14" fillId="9" borderId="89" xfId="0" applyFont="1" applyFill="1" applyBorder="1" applyAlignment="1">
      <alignment horizontal="center" vertical="center" wrapText="1"/>
    </xf>
    <xf numFmtId="0" fontId="14" fillId="9" borderId="75" xfId="0" applyFont="1" applyFill="1" applyBorder="1" applyAlignment="1">
      <alignment horizontal="center" vertical="center" wrapText="1"/>
    </xf>
    <xf numFmtId="0" fontId="14" fillId="9" borderId="76" xfId="0" applyFont="1" applyFill="1" applyBorder="1" applyAlignment="1">
      <alignment horizontal="center" vertical="center" wrapText="1"/>
    </xf>
    <xf numFmtId="0" fontId="14" fillId="3" borderId="89" xfId="0" applyFont="1" applyFill="1" applyBorder="1" applyAlignment="1">
      <alignment horizontal="center" vertical="center" wrapText="1"/>
    </xf>
    <xf numFmtId="0" fontId="14" fillId="3" borderId="75" xfId="0" applyFont="1" applyFill="1" applyBorder="1" applyAlignment="1">
      <alignment horizontal="center" vertical="center" wrapText="1"/>
    </xf>
    <xf numFmtId="0" fontId="14" fillId="3" borderId="76" xfId="0" applyFont="1" applyFill="1" applyBorder="1" applyAlignment="1">
      <alignment horizontal="center" vertical="center" wrapText="1"/>
    </xf>
    <xf numFmtId="0" fontId="37" fillId="3" borderId="92" xfId="0" quotePrefix="1" applyFont="1" applyFill="1" applyBorder="1" applyAlignment="1">
      <alignment horizontal="center" vertical="center"/>
    </xf>
    <xf numFmtId="0" fontId="37" fillId="3" borderId="56" xfId="0" applyFont="1" applyFill="1" applyBorder="1" applyAlignment="1">
      <alignment horizontal="center" vertical="center"/>
    </xf>
    <xf numFmtId="0" fontId="37" fillId="3" borderId="80" xfId="0" applyFont="1" applyFill="1" applyBorder="1" applyAlignment="1">
      <alignment horizontal="center" vertical="center"/>
    </xf>
    <xf numFmtId="0" fontId="72" fillId="9" borderId="89" xfId="0" applyFont="1" applyFill="1" applyBorder="1" applyAlignment="1">
      <alignment horizontal="center" vertical="center" wrapText="1"/>
    </xf>
    <xf numFmtId="0" fontId="72" fillId="9" borderId="75" xfId="0" applyFont="1" applyFill="1" applyBorder="1" applyAlignment="1">
      <alignment horizontal="center" vertical="center" wrapText="1"/>
    </xf>
    <xf numFmtId="0" fontId="72" fillId="9" borderId="76" xfId="0" applyFont="1" applyFill="1" applyBorder="1" applyAlignment="1">
      <alignment horizontal="center" vertical="center" wrapText="1"/>
    </xf>
    <xf numFmtId="0" fontId="14" fillId="9" borderId="85" xfId="0" applyFont="1" applyFill="1" applyBorder="1" applyAlignment="1">
      <alignment horizontal="center" vertical="center" wrapText="1"/>
    </xf>
    <xf numFmtId="0" fontId="14" fillId="9" borderId="101" xfId="0" applyFont="1" applyFill="1" applyBorder="1" applyAlignment="1">
      <alignment horizontal="center" vertical="center" wrapText="1"/>
    </xf>
    <xf numFmtId="0" fontId="14" fillId="17" borderId="89" xfId="0" applyFont="1" applyFill="1" applyBorder="1" applyAlignment="1">
      <alignment horizontal="center" vertical="center" wrapText="1"/>
    </xf>
    <xf numFmtId="0" fontId="14" fillId="17" borderId="75" xfId="0" applyFont="1" applyFill="1" applyBorder="1" applyAlignment="1">
      <alignment horizontal="center" vertical="center" wrapText="1"/>
    </xf>
    <xf numFmtId="0" fontId="14" fillId="17" borderId="76" xfId="0" applyFont="1" applyFill="1" applyBorder="1" applyAlignment="1">
      <alignment horizontal="center" vertical="center" wrapText="1"/>
    </xf>
    <xf numFmtId="0" fontId="14" fillId="0" borderId="89" xfId="0" applyFont="1" applyBorder="1" applyAlignment="1">
      <alignment horizontal="center" vertical="center" wrapText="1"/>
    </xf>
    <xf numFmtId="0" fontId="14" fillId="0" borderId="75" xfId="0" applyFont="1" applyBorder="1" applyAlignment="1">
      <alignment horizontal="center" vertical="center" wrapText="1"/>
    </xf>
    <xf numFmtId="0" fontId="14" fillId="0" borderId="76" xfId="0" applyFont="1" applyBorder="1" applyAlignment="1">
      <alignment horizontal="center" vertical="center" wrapText="1"/>
    </xf>
    <xf numFmtId="0" fontId="15" fillId="4" borderId="59" xfId="0" applyFont="1" applyFill="1" applyBorder="1" applyAlignment="1">
      <alignment horizontal="left" vertical="center"/>
    </xf>
    <xf numFmtId="0" fontId="15" fillId="4" borderId="60" xfId="0" applyFont="1" applyFill="1" applyBorder="1" applyAlignment="1">
      <alignment horizontal="left" vertical="center"/>
    </xf>
    <xf numFmtId="0" fontId="15" fillId="4" borderId="61" xfId="0" applyFont="1" applyFill="1" applyBorder="1" applyAlignment="1">
      <alignment horizontal="left" vertical="center"/>
    </xf>
    <xf numFmtId="0" fontId="14" fillId="3" borderId="85" xfId="0" applyFont="1" applyFill="1" applyBorder="1" applyAlignment="1">
      <alignment horizontal="center" vertical="center" wrapText="1"/>
    </xf>
    <xf numFmtId="0" fontId="14" fillId="3" borderId="83" xfId="0" applyFont="1" applyFill="1" applyBorder="1" applyAlignment="1">
      <alignment horizontal="center" vertical="center" wrapText="1"/>
    </xf>
    <xf numFmtId="0" fontId="14" fillId="3" borderId="86" xfId="0" applyFont="1" applyFill="1" applyBorder="1" applyAlignment="1">
      <alignment horizontal="center" vertical="center" wrapText="1"/>
    </xf>
    <xf numFmtId="0" fontId="14" fillId="3" borderId="101" xfId="0" applyFont="1" applyFill="1" applyBorder="1" applyAlignment="1">
      <alignment horizontal="center" vertical="center" wrapText="1"/>
    </xf>
    <xf numFmtId="0" fontId="14" fillId="17" borderId="114" xfId="0" applyFont="1" applyFill="1" applyBorder="1" applyAlignment="1">
      <alignment horizontal="center" vertical="center" wrapText="1"/>
    </xf>
    <xf numFmtId="0" fontId="14" fillId="17" borderId="83" xfId="0" applyFont="1" applyFill="1" applyBorder="1" applyAlignment="1">
      <alignment horizontal="center" vertical="center" wrapText="1"/>
    </xf>
    <xf numFmtId="0" fontId="14" fillId="17" borderId="84" xfId="0" applyFont="1" applyFill="1" applyBorder="1" applyAlignment="1">
      <alignment horizontal="center" vertical="center" wrapText="1"/>
    </xf>
    <xf numFmtId="0" fontId="14" fillId="3" borderId="114" xfId="0" applyFont="1" applyFill="1" applyBorder="1" applyAlignment="1">
      <alignment horizontal="center" vertical="center" wrapText="1"/>
    </xf>
    <xf numFmtId="0" fontId="14" fillId="3" borderId="84" xfId="0" applyFont="1" applyFill="1" applyBorder="1" applyAlignment="1">
      <alignment horizontal="center" vertical="center" wrapText="1"/>
    </xf>
    <xf numFmtId="0" fontId="14" fillId="3" borderId="90" xfId="0" applyFont="1" applyFill="1" applyBorder="1" applyAlignment="1">
      <alignment horizontal="left" vertical="center"/>
    </xf>
    <xf numFmtId="0" fontId="14" fillId="3" borderId="77" xfId="0" applyFont="1" applyFill="1" applyBorder="1" applyAlignment="1">
      <alignment horizontal="left" vertical="center"/>
    </xf>
    <xf numFmtId="3" fontId="17" fillId="9" borderId="109" xfId="0" applyNumberFormat="1" applyFont="1" applyFill="1" applyBorder="1" applyAlignment="1">
      <alignment horizontal="center" vertical="center"/>
    </xf>
    <xf numFmtId="3" fontId="17" fillId="9" borderId="74" xfId="0" applyNumberFormat="1" applyFont="1" applyFill="1" applyBorder="1" applyAlignment="1">
      <alignment horizontal="center" vertical="center"/>
    </xf>
    <xf numFmtId="3" fontId="17" fillId="3" borderId="147" xfId="0" applyNumberFormat="1" applyFont="1" applyFill="1" applyBorder="1" applyAlignment="1">
      <alignment horizontal="center" vertical="center"/>
    </xf>
    <xf numFmtId="3" fontId="17" fillId="3" borderId="148" xfId="0" applyNumberFormat="1" applyFont="1" applyFill="1" applyBorder="1" applyAlignment="1">
      <alignment horizontal="center" vertical="center"/>
    </xf>
    <xf numFmtId="3" fontId="17" fillId="9" borderId="150" xfId="0" applyNumberFormat="1" applyFont="1" applyFill="1" applyBorder="1" applyAlignment="1">
      <alignment horizontal="center" vertical="center"/>
    </xf>
    <xf numFmtId="3" fontId="17" fillId="3" borderId="149" xfId="0" applyNumberFormat="1" applyFont="1" applyFill="1" applyBorder="1" applyAlignment="1">
      <alignment horizontal="center" vertical="center"/>
    </xf>
    <xf numFmtId="3" fontId="17" fillId="17" borderId="109" xfId="0" applyNumberFormat="1" applyFont="1" applyFill="1" applyBorder="1" applyAlignment="1">
      <alignment horizontal="center" vertical="center"/>
    </xf>
    <xf numFmtId="3" fontId="17" fillId="17" borderId="74" xfId="0" applyNumberFormat="1" applyFont="1" applyFill="1" applyBorder="1" applyAlignment="1">
      <alignment horizontal="center" vertical="center"/>
    </xf>
    <xf numFmtId="3" fontId="14" fillId="9" borderId="150" xfId="0" applyNumberFormat="1" applyFont="1" applyFill="1" applyBorder="1" applyAlignment="1">
      <alignment horizontal="center" vertical="center"/>
    </xf>
    <xf numFmtId="3" fontId="14" fillId="9" borderId="74" xfId="0" applyNumberFormat="1" applyFont="1" applyFill="1" applyBorder="1" applyAlignment="1">
      <alignment horizontal="center" vertical="center"/>
    </xf>
    <xf numFmtId="0" fontId="17" fillId="3" borderId="69" xfId="0" applyFont="1" applyFill="1" applyBorder="1" applyAlignment="1">
      <alignment horizontal="center" vertical="center" wrapText="1"/>
    </xf>
    <xf numFmtId="0" fontId="17" fillId="3" borderId="102" xfId="0" applyFont="1" applyFill="1" applyBorder="1" applyAlignment="1">
      <alignment horizontal="center" vertical="center" wrapText="1"/>
    </xf>
    <xf numFmtId="0" fontId="17" fillId="3" borderId="69" xfId="0" applyFont="1" applyFill="1" applyBorder="1" applyAlignment="1">
      <alignment horizontal="left" vertical="center"/>
    </xf>
    <xf numFmtId="0" fontId="17" fillId="3" borderId="102" xfId="0" applyFont="1" applyFill="1" applyBorder="1" applyAlignment="1">
      <alignment horizontal="left" vertical="center"/>
    </xf>
    <xf numFmtId="0" fontId="17" fillId="9" borderId="66" xfId="0" applyFont="1" applyFill="1" applyBorder="1" applyAlignment="1">
      <alignment horizontal="center" vertical="center" wrapText="1"/>
    </xf>
    <xf numFmtId="0" fontId="17" fillId="9" borderId="68" xfId="0" applyFont="1" applyFill="1" applyBorder="1" applyAlignment="1">
      <alignment horizontal="center" vertical="center" wrapText="1"/>
    </xf>
    <xf numFmtId="0" fontId="17" fillId="9" borderId="66" xfId="0" applyFont="1" applyFill="1" applyBorder="1" applyAlignment="1">
      <alignment horizontal="left" vertical="center"/>
    </xf>
    <xf numFmtId="0" fontId="17" fillId="9" borderId="68" xfId="0" applyFont="1" applyFill="1" applyBorder="1" applyAlignment="1">
      <alignment horizontal="left" vertical="center"/>
    </xf>
    <xf numFmtId="0" fontId="14" fillId="9" borderId="66" xfId="0" applyFont="1" applyFill="1" applyBorder="1" applyAlignment="1">
      <alignment horizontal="left" vertical="center"/>
    </xf>
    <xf numFmtId="0" fontId="14" fillId="9" borderId="68" xfId="0" applyFont="1" applyFill="1" applyBorder="1" applyAlignment="1">
      <alignment horizontal="left" vertical="center"/>
    </xf>
    <xf numFmtId="0" fontId="17" fillId="9" borderId="107" xfId="0" applyFont="1" applyFill="1" applyBorder="1" applyAlignment="1">
      <alignment horizontal="center" vertical="center"/>
    </xf>
    <xf numFmtId="0" fontId="17" fillId="9" borderId="73" xfId="0" applyFont="1" applyFill="1" applyBorder="1" applyAlignment="1">
      <alignment horizontal="center" vertical="center"/>
    </xf>
    <xf numFmtId="0" fontId="17" fillId="3" borderId="128" xfId="0" applyFont="1" applyFill="1" applyBorder="1" applyAlignment="1">
      <alignment horizontal="center" vertical="center"/>
    </xf>
    <xf numFmtId="0" fontId="17" fillId="3" borderId="129" xfId="0" applyFont="1" applyFill="1" applyBorder="1" applyAlignment="1">
      <alignment horizontal="center" vertical="center"/>
    </xf>
    <xf numFmtId="0" fontId="14" fillId="3" borderId="128" xfId="0" applyFont="1" applyFill="1" applyBorder="1" applyAlignment="1">
      <alignment horizontal="center" vertical="center"/>
    </xf>
    <xf numFmtId="0" fontId="17" fillId="9" borderId="144" xfId="0" applyFont="1" applyFill="1" applyBorder="1" applyAlignment="1">
      <alignment horizontal="center" vertical="center"/>
    </xf>
    <xf numFmtId="0" fontId="14" fillId="0" borderId="128" xfId="0" applyFont="1" applyBorder="1" applyAlignment="1">
      <alignment horizontal="center" vertical="center"/>
    </xf>
    <xf numFmtId="0" fontId="17" fillId="9" borderId="145" xfId="0" applyFont="1" applyFill="1" applyBorder="1" applyAlignment="1">
      <alignment horizontal="center" vertical="center" wrapText="1"/>
    </xf>
    <xf numFmtId="0" fontId="17" fillId="9" borderId="145" xfId="0" applyFont="1" applyFill="1" applyBorder="1" applyAlignment="1">
      <alignment horizontal="left" vertical="center"/>
    </xf>
    <xf numFmtId="3" fontId="17" fillId="9" borderId="146" xfId="0" applyNumberFormat="1" applyFont="1" applyFill="1" applyBorder="1" applyAlignment="1">
      <alignment horizontal="center" vertical="center"/>
    </xf>
    <xf numFmtId="0" fontId="14" fillId="0" borderId="69" xfId="0" applyFont="1" applyBorder="1" applyAlignment="1">
      <alignment horizontal="center" vertical="center" wrapText="1"/>
    </xf>
    <xf numFmtId="0" fontId="14" fillId="0" borderId="102" xfId="0" applyFont="1" applyBorder="1" applyAlignment="1">
      <alignment horizontal="center" vertical="center" wrapText="1"/>
    </xf>
    <xf numFmtId="0" fontId="14" fillId="0" borderId="69" xfId="0" applyFont="1" applyBorder="1" applyAlignment="1">
      <alignment horizontal="left" vertical="center"/>
    </xf>
    <xf numFmtId="0" fontId="14" fillId="0" borderId="102" xfId="0" applyFont="1" applyBorder="1" applyAlignment="1">
      <alignment horizontal="left" vertical="center"/>
    </xf>
    <xf numFmtId="0" fontId="46" fillId="9" borderId="66" xfId="0" applyFont="1" applyFill="1" applyBorder="1" applyAlignment="1">
      <alignment horizontal="left" vertical="center"/>
    </xf>
    <xf numFmtId="0" fontId="46" fillId="9" borderId="68" xfId="0" applyFont="1" applyFill="1" applyBorder="1" applyAlignment="1">
      <alignment horizontal="left" vertical="center"/>
    </xf>
    <xf numFmtId="3" fontId="46" fillId="9" borderId="150" xfId="0" applyNumberFormat="1" applyFont="1" applyFill="1" applyBorder="1" applyAlignment="1">
      <alignment horizontal="center" vertical="center"/>
    </xf>
    <xf numFmtId="3" fontId="46" fillId="9" borderId="74" xfId="0" applyNumberFormat="1" applyFont="1" applyFill="1" applyBorder="1" applyAlignment="1">
      <alignment horizontal="center" vertical="center"/>
    </xf>
    <xf numFmtId="3" fontId="14" fillId="0" borderId="147" xfId="10" applyNumberFormat="1" applyFont="1" applyBorder="1" applyAlignment="1">
      <alignment horizontal="center" vertical="center"/>
    </xf>
    <xf numFmtId="3" fontId="14" fillId="0" borderId="148" xfId="10" applyNumberFormat="1" applyFont="1" applyBorder="1" applyAlignment="1">
      <alignment horizontal="center" vertical="center"/>
    </xf>
    <xf numFmtId="0" fontId="14" fillId="3" borderId="25" xfId="0" applyFont="1" applyFill="1" applyBorder="1" applyAlignment="1">
      <alignment horizontal="left" vertical="center"/>
    </xf>
    <xf numFmtId="0" fontId="14" fillId="3" borderId="69" xfId="0" applyFont="1" applyFill="1" applyBorder="1" applyAlignment="1">
      <alignment horizontal="left" vertical="center"/>
    </xf>
    <xf numFmtId="0" fontId="14" fillId="3" borderId="102" xfId="0" applyFont="1" applyFill="1" applyBorder="1" applyAlignment="1">
      <alignment horizontal="left" vertical="center"/>
    </xf>
    <xf numFmtId="3" fontId="14" fillId="9" borderId="109" xfId="0" applyNumberFormat="1" applyFont="1" applyFill="1" applyBorder="1" applyAlignment="1">
      <alignment horizontal="center" vertical="center"/>
    </xf>
    <xf numFmtId="3" fontId="14" fillId="3" borderId="148" xfId="0" applyNumberFormat="1" applyFont="1" applyFill="1" applyBorder="1" applyAlignment="1">
      <alignment horizontal="center" vertical="center"/>
    </xf>
    <xf numFmtId="0" fontId="14" fillId="3" borderId="148" xfId="0" applyFont="1" applyFill="1" applyBorder="1" applyAlignment="1">
      <alignment horizontal="center" vertical="center"/>
    </xf>
    <xf numFmtId="0" fontId="10" fillId="4" borderId="0" xfId="0" applyFont="1" applyFill="1" applyAlignment="1">
      <alignment horizontal="left"/>
    </xf>
    <xf numFmtId="0" fontId="17" fillId="3" borderId="87" xfId="0" applyFont="1" applyFill="1" applyBorder="1" applyAlignment="1">
      <alignment horizontal="center" vertical="center" wrapText="1"/>
    </xf>
    <xf numFmtId="0" fontId="17" fillId="3" borderId="87" xfId="0" applyFont="1" applyFill="1" applyBorder="1" applyAlignment="1">
      <alignment horizontal="left" vertical="center"/>
    </xf>
    <xf numFmtId="0" fontId="17" fillId="9" borderId="108" xfId="0" applyFont="1" applyFill="1" applyBorder="1" applyAlignment="1">
      <alignment horizontal="center" vertical="center" wrapText="1"/>
    </xf>
    <xf numFmtId="0" fontId="17" fillId="9" borderId="28" xfId="0" applyFont="1" applyFill="1" applyBorder="1" applyAlignment="1">
      <alignment horizontal="center" vertical="center" wrapText="1"/>
    </xf>
    <xf numFmtId="0" fontId="17" fillId="9" borderId="108" xfId="0" applyFont="1" applyFill="1" applyBorder="1" applyAlignment="1">
      <alignment horizontal="left" vertical="center"/>
    </xf>
    <xf numFmtId="0" fontId="17" fillId="9" borderId="28" xfId="0" applyFont="1" applyFill="1" applyBorder="1" applyAlignment="1">
      <alignment horizontal="left" vertical="center"/>
    </xf>
    <xf numFmtId="3" fontId="14" fillId="3" borderId="147" xfId="0" applyNumberFormat="1" applyFont="1" applyFill="1" applyBorder="1" applyAlignment="1">
      <alignment horizontal="center" vertical="center"/>
    </xf>
    <xf numFmtId="3" fontId="8" fillId="9" borderId="150" xfId="0" applyNumberFormat="1" applyFont="1" applyFill="1" applyBorder="1" applyAlignment="1">
      <alignment horizontal="center" vertical="center"/>
    </xf>
    <xf numFmtId="3" fontId="8" fillId="9" borderId="74" xfId="0" applyNumberFormat="1" applyFont="1" applyFill="1" applyBorder="1" applyAlignment="1">
      <alignment horizontal="center" vertical="center"/>
    </xf>
    <xf numFmtId="0" fontId="16" fillId="4" borderId="16" xfId="0" applyFont="1" applyFill="1" applyBorder="1" applyAlignment="1">
      <alignment horizontal="left" vertical="center" wrapText="1"/>
    </xf>
    <xf numFmtId="0" fontId="16" fillId="4" borderId="19" xfId="0" applyFont="1" applyFill="1" applyBorder="1" applyAlignment="1">
      <alignment horizontal="left" vertical="center" wrapText="1"/>
    </xf>
    <xf numFmtId="0" fontId="16" fillId="4" borderId="21" xfId="0" applyFont="1" applyFill="1" applyBorder="1" applyAlignment="1">
      <alignment horizontal="left" vertical="center" wrapText="1"/>
    </xf>
    <xf numFmtId="3" fontId="36" fillId="3" borderId="204" xfId="0" applyNumberFormat="1" applyFont="1" applyFill="1" applyBorder="1" applyAlignment="1">
      <alignment horizontal="right" vertical="center" indent="2"/>
    </xf>
    <xf numFmtId="3" fontId="36" fillId="9" borderId="193" xfId="0" applyNumberFormat="1" applyFont="1" applyFill="1" applyBorder="1" applyAlignment="1">
      <alignment horizontal="right" vertical="center" indent="2"/>
    </xf>
    <xf numFmtId="3" fontId="36" fillId="9" borderId="187" xfId="0" applyNumberFormat="1" applyFont="1" applyFill="1" applyBorder="1" applyAlignment="1">
      <alignment horizontal="right" vertical="center" indent="2"/>
    </xf>
    <xf numFmtId="3" fontId="36" fillId="9" borderId="164" xfId="0" applyNumberFormat="1" applyFont="1" applyFill="1" applyBorder="1" applyAlignment="1">
      <alignment horizontal="right" vertical="center" indent="2"/>
    </xf>
    <xf numFmtId="0" fontId="14" fillId="9" borderId="2" xfId="4" applyFont="1" applyFill="1" applyBorder="1" applyAlignment="1">
      <alignment horizontal="center" vertical="center" wrapText="1"/>
    </xf>
    <xf numFmtId="0" fontId="14" fillId="9" borderId="12" xfId="4" applyFont="1" applyFill="1" applyBorder="1" applyAlignment="1">
      <alignment vertical="center"/>
    </xf>
    <xf numFmtId="41" fontId="14" fillId="9" borderId="209" xfId="3" applyNumberFormat="1" applyFont="1" applyFill="1" applyBorder="1" applyAlignment="1">
      <alignment horizontal="center" vertical="center"/>
    </xf>
    <xf numFmtId="41" fontId="14" fillId="9" borderId="210" xfId="3" applyNumberFormat="1" applyFont="1" applyFill="1" applyBorder="1" applyAlignment="1">
      <alignment horizontal="center" vertical="center"/>
    </xf>
    <xf numFmtId="41" fontId="14" fillId="9" borderId="211" xfId="3" applyNumberFormat="1" applyFont="1" applyFill="1" applyBorder="1" applyAlignment="1">
      <alignment horizontal="center" vertical="center"/>
    </xf>
    <xf numFmtId="41" fontId="14" fillId="9" borderId="193" xfId="3" applyNumberFormat="1" applyFont="1" applyFill="1" applyBorder="1" applyAlignment="1">
      <alignment horizontal="center" vertical="center"/>
    </xf>
    <xf numFmtId="41" fontId="14" fillId="9" borderId="187" xfId="3" applyNumberFormat="1" applyFont="1" applyFill="1" applyBorder="1" applyAlignment="1">
      <alignment horizontal="center" vertical="center"/>
    </xf>
    <xf numFmtId="41" fontId="14" fillId="9" borderId="164" xfId="3" applyNumberFormat="1" applyFont="1" applyFill="1" applyBorder="1" applyAlignment="1">
      <alignment horizontal="center" vertical="center"/>
    </xf>
    <xf numFmtId="0" fontId="14" fillId="9" borderId="16" xfId="4" applyFont="1" applyFill="1" applyBorder="1" applyAlignment="1">
      <alignment vertical="center"/>
    </xf>
    <xf numFmtId="0" fontId="14" fillId="9" borderId="17" xfId="4" applyFont="1" applyFill="1" applyBorder="1" applyAlignment="1">
      <alignment vertical="center"/>
    </xf>
    <xf numFmtId="0" fontId="14" fillId="9" borderId="22" xfId="4" applyFont="1" applyFill="1" applyBorder="1" applyAlignment="1">
      <alignment vertical="center"/>
    </xf>
    <xf numFmtId="41" fontId="14" fillId="3" borderId="193" xfId="3" applyNumberFormat="1" applyFont="1" applyFill="1" applyBorder="1" applyAlignment="1">
      <alignment horizontal="center" vertical="center"/>
    </xf>
    <xf numFmtId="41" fontId="14" fillId="3" borderId="187" xfId="3" applyNumberFormat="1" applyFont="1" applyFill="1" applyBorder="1" applyAlignment="1">
      <alignment horizontal="center" vertical="center"/>
    </xf>
    <xf numFmtId="41" fontId="14" fillId="3" borderId="164" xfId="3" applyNumberFormat="1" applyFont="1" applyFill="1" applyBorder="1" applyAlignment="1">
      <alignment horizontal="center" vertical="center"/>
    </xf>
    <xf numFmtId="41" fontId="36" fillId="3" borderId="209" xfId="3" applyNumberFormat="1" applyFont="1" applyFill="1" applyBorder="1" applyAlignment="1">
      <alignment horizontal="center" vertical="center"/>
    </xf>
    <xf numFmtId="41" fontId="36" fillId="3" borderId="210" xfId="3" applyNumberFormat="1" applyFont="1" applyFill="1" applyBorder="1" applyAlignment="1">
      <alignment horizontal="center" vertical="center"/>
    </xf>
    <xf numFmtId="41" fontId="36" fillId="3" borderId="211" xfId="3" applyNumberFormat="1" applyFont="1" applyFill="1" applyBorder="1" applyAlignment="1">
      <alignment horizontal="center" vertical="center"/>
    </xf>
    <xf numFmtId="41" fontId="36" fillId="9" borderId="209" xfId="3" applyNumberFormat="1" applyFont="1" applyFill="1" applyBorder="1" applyAlignment="1">
      <alignment horizontal="center" vertical="center"/>
    </xf>
    <xf numFmtId="41" fontId="36" fillId="9" borderId="210" xfId="3" applyNumberFormat="1" applyFont="1" applyFill="1" applyBorder="1" applyAlignment="1">
      <alignment horizontal="center" vertical="center"/>
    </xf>
    <xf numFmtId="41" fontId="36" fillId="9" borderId="211" xfId="3" applyNumberFormat="1" applyFont="1" applyFill="1" applyBorder="1" applyAlignment="1">
      <alignment horizontal="center" vertical="center"/>
    </xf>
    <xf numFmtId="0" fontId="14" fillId="9" borderId="16" xfId="0" applyFont="1" applyFill="1" applyBorder="1" applyAlignment="1">
      <alignment vertical="center"/>
    </xf>
    <xf numFmtId="0" fontId="14" fillId="9" borderId="17" xfId="0" applyFont="1" applyFill="1" applyBorder="1" applyAlignment="1">
      <alignment vertical="center"/>
    </xf>
    <xf numFmtId="0" fontId="14" fillId="9" borderId="22" xfId="0" applyFont="1" applyFill="1" applyBorder="1" applyAlignment="1">
      <alignment vertical="center"/>
    </xf>
    <xf numFmtId="0" fontId="14" fillId="9" borderId="2" xfId="0" applyFont="1" applyFill="1" applyBorder="1" applyAlignment="1">
      <alignment horizontal="center" vertical="center" wrapText="1"/>
    </xf>
    <xf numFmtId="0" fontId="14" fillId="9" borderId="12" xfId="0" applyFont="1" applyFill="1" applyBorder="1" applyAlignment="1">
      <alignment vertical="center"/>
    </xf>
    <xf numFmtId="3" fontId="14" fillId="15" borderId="321" xfId="0" applyNumberFormat="1" applyFont="1" applyFill="1" applyBorder="1" applyAlignment="1">
      <alignment vertical="center"/>
    </xf>
    <xf numFmtId="0" fontId="14" fillId="15" borderId="322" xfId="0" applyFont="1" applyFill="1" applyBorder="1" applyAlignment="1">
      <alignment vertical="center"/>
    </xf>
    <xf numFmtId="0" fontId="14" fillId="15" borderId="323" xfId="0" applyFont="1" applyFill="1" applyBorder="1" applyAlignment="1">
      <alignment vertical="center"/>
    </xf>
    <xf numFmtId="3" fontId="36" fillId="9" borderId="204" xfId="0" applyNumberFormat="1" applyFont="1" applyFill="1" applyBorder="1" applyAlignment="1">
      <alignment vertical="center" indent="2"/>
    </xf>
    <xf numFmtId="3" fontId="36" fillId="9" borderId="204" xfId="0" applyNumberFormat="1" applyFont="1" applyFill="1" applyBorder="1" applyAlignment="1">
      <alignment horizontal="right" vertical="center" indent="2"/>
    </xf>
    <xf numFmtId="166" fontId="14" fillId="9" borderId="209" xfId="3" applyNumberFormat="1" applyFont="1" applyFill="1" applyBorder="1" applyAlignment="1">
      <alignment horizontal="right" vertical="center"/>
    </xf>
    <xf numFmtId="166" fontId="14" fillId="9" borderId="210" xfId="3" applyNumberFormat="1" applyFont="1" applyFill="1" applyBorder="1" applyAlignment="1">
      <alignment horizontal="right" vertical="center"/>
    </xf>
    <xf numFmtId="166" fontId="14" fillId="9" borderId="211" xfId="3" applyNumberFormat="1" applyFont="1" applyFill="1" applyBorder="1" applyAlignment="1">
      <alignment horizontal="right" vertical="center"/>
    </xf>
    <xf numFmtId="41" fontId="14" fillId="3" borderId="209" xfId="3" applyNumberFormat="1" applyFont="1" applyFill="1" applyBorder="1" applyAlignment="1">
      <alignment horizontal="center" vertical="center"/>
    </xf>
    <xf numFmtId="41" fontId="14" fillId="3" borderId="210" xfId="3" applyNumberFormat="1" applyFont="1" applyFill="1" applyBorder="1" applyAlignment="1">
      <alignment horizontal="center" vertical="center"/>
    </xf>
    <xf numFmtId="41" fontId="14" fillId="3" borderId="211" xfId="3" applyNumberFormat="1" applyFont="1" applyFill="1" applyBorder="1" applyAlignment="1">
      <alignment horizontal="center" vertical="center"/>
    </xf>
    <xf numFmtId="168" fontId="14" fillId="17" borderId="209" xfId="3" applyNumberFormat="1" applyFont="1" applyFill="1" applyBorder="1" applyAlignment="1">
      <alignment horizontal="center" vertical="center"/>
    </xf>
    <xf numFmtId="168" fontId="14" fillId="17" borderId="210" xfId="3" applyNumberFormat="1" applyFont="1" applyFill="1" applyBorder="1" applyAlignment="1">
      <alignment horizontal="center" vertical="center"/>
    </xf>
    <xf numFmtId="168" fontId="14" fillId="17" borderId="211" xfId="3" applyNumberFormat="1" applyFont="1" applyFill="1" applyBorder="1" applyAlignment="1">
      <alignment horizontal="center" vertical="center"/>
    </xf>
    <xf numFmtId="3" fontId="14" fillId="15" borderId="318" xfId="0" applyNumberFormat="1" applyFont="1" applyFill="1" applyBorder="1" applyAlignment="1">
      <alignment vertical="center"/>
    </xf>
    <xf numFmtId="0" fontId="14" fillId="15" borderId="319" xfId="0" applyFont="1" applyFill="1" applyBorder="1" applyAlignment="1">
      <alignment vertical="center"/>
    </xf>
    <xf numFmtId="0" fontId="14" fillId="15" borderId="320" xfId="0" applyFont="1" applyFill="1" applyBorder="1" applyAlignment="1">
      <alignment vertical="center"/>
    </xf>
    <xf numFmtId="41" fontId="36" fillId="17" borderId="209" xfId="3" applyNumberFormat="1" applyFont="1" applyFill="1" applyBorder="1" applyAlignment="1">
      <alignment horizontal="center" vertical="center"/>
    </xf>
    <xf numFmtId="41" fontId="36" fillId="17" borderId="210" xfId="3" applyNumberFormat="1" applyFont="1" applyFill="1" applyBorder="1" applyAlignment="1">
      <alignment horizontal="center" vertical="center"/>
    </xf>
    <xf numFmtId="41" fontId="36" fillId="17" borderId="211" xfId="3" applyNumberFormat="1" applyFont="1" applyFill="1" applyBorder="1" applyAlignment="1">
      <alignment horizontal="center" vertical="center"/>
    </xf>
    <xf numFmtId="169" fontId="14" fillId="17" borderId="193" xfId="3" applyNumberFormat="1" applyFont="1" applyFill="1" applyBorder="1" applyAlignment="1">
      <alignment horizontal="center" vertical="center"/>
    </xf>
    <xf numFmtId="169" fontId="14" fillId="17" borderId="187" xfId="3" applyNumberFormat="1" applyFont="1" applyFill="1" applyBorder="1" applyAlignment="1">
      <alignment horizontal="center" vertical="center"/>
    </xf>
    <xf numFmtId="169" fontId="14" fillId="17" borderId="164" xfId="3" applyNumberFormat="1" applyFont="1" applyFill="1" applyBorder="1" applyAlignment="1">
      <alignment horizontal="center" vertical="center"/>
    </xf>
    <xf numFmtId="3" fontId="36" fillId="17" borderId="193" xfId="0" applyNumberFormat="1" applyFont="1" applyFill="1" applyBorder="1" applyAlignment="1">
      <alignment horizontal="right" vertical="center" indent="2"/>
    </xf>
    <xf numFmtId="3" fontId="36" fillId="17" borderId="187" xfId="0" applyNumberFormat="1" applyFont="1" applyFill="1" applyBorder="1" applyAlignment="1">
      <alignment horizontal="right" vertical="center" indent="2"/>
    </xf>
    <xf numFmtId="3" fontId="36" fillId="17" borderId="164" xfId="0" applyNumberFormat="1" applyFont="1" applyFill="1" applyBorder="1" applyAlignment="1">
      <alignment horizontal="right" vertical="center" indent="2"/>
    </xf>
    <xf numFmtId="41" fontId="14" fillId="3" borderId="207" xfId="3" applyNumberFormat="1" applyFont="1" applyFill="1" applyBorder="1" applyAlignment="1">
      <alignment horizontal="center" vertical="center"/>
    </xf>
    <xf numFmtId="164" fontId="14" fillId="3" borderId="193" xfId="3" applyNumberFormat="1" applyFont="1" applyFill="1" applyBorder="1" applyAlignment="1">
      <alignment horizontal="center" vertical="center"/>
    </xf>
    <xf numFmtId="164" fontId="14" fillId="3" borderId="187" xfId="3" applyNumberFormat="1" applyFont="1" applyFill="1" applyBorder="1" applyAlignment="1">
      <alignment horizontal="center" vertical="center"/>
    </xf>
    <xf numFmtId="164" fontId="14" fillId="3" borderId="164" xfId="3" applyNumberFormat="1" applyFont="1" applyFill="1" applyBorder="1" applyAlignment="1">
      <alignment horizontal="center" vertical="center"/>
    </xf>
    <xf numFmtId="3" fontId="36" fillId="3" borderId="204" xfId="0" applyNumberFormat="1" applyFont="1" applyFill="1" applyBorder="1" applyAlignment="1">
      <alignment horizontal="right" vertical="center" wrapText="1" indent="2"/>
    </xf>
    <xf numFmtId="3" fontId="36" fillId="3" borderId="205" xfId="0" applyNumberFormat="1" applyFont="1" applyFill="1" applyBorder="1" applyAlignment="1">
      <alignment horizontal="right" vertical="center" indent="2"/>
    </xf>
    <xf numFmtId="166" fontId="14" fillId="9" borderId="193" xfId="3" applyNumberFormat="1" applyFont="1" applyFill="1" applyBorder="1" applyAlignment="1">
      <alignment horizontal="right" vertical="center"/>
    </xf>
    <xf numFmtId="166" fontId="14" fillId="9" borderId="187" xfId="3" applyNumberFormat="1" applyFont="1" applyFill="1" applyBorder="1" applyAlignment="1">
      <alignment horizontal="right" vertical="center"/>
    </xf>
    <xf numFmtId="166" fontId="14" fillId="9" borderId="164" xfId="3" applyNumberFormat="1" applyFont="1" applyFill="1" applyBorder="1" applyAlignment="1">
      <alignment horizontal="right" vertical="center"/>
    </xf>
    <xf numFmtId="164" fontId="36" fillId="3" borderId="209" xfId="3" applyNumberFormat="1" applyFont="1" applyFill="1" applyBorder="1" applyAlignment="1">
      <alignment horizontal="center" vertical="center"/>
    </xf>
    <xf numFmtId="164" fontId="36" fillId="3" borderId="210" xfId="3" applyNumberFormat="1" applyFont="1" applyFill="1" applyBorder="1" applyAlignment="1">
      <alignment horizontal="center" vertical="center"/>
    </xf>
    <xf numFmtId="164" fontId="36" fillId="3" borderId="211" xfId="3" applyNumberFormat="1" applyFont="1" applyFill="1" applyBorder="1" applyAlignment="1">
      <alignment horizontal="center" vertical="center"/>
    </xf>
    <xf numFmtId="41" fontId="36" fillId="3" borderId="213" xfId="3" applyNumberFormat="1" applyFont="1" applyFill="1" applyBorder="1" applyAlignment="1">
      <alignment horizontal="center" vertical="center"/>
    </xf>
    <xf numFmtId="3" fontId="36" fillId="0" borderId="204" xfId="0" applyNumberFormat="1" applyFont="1" applyBorder="1" applyAlignment="1">
      <alignment horizontal="right" vertical="center" indent="2"/>
    </xf>
    <xf numFmtId="41" fontId="14" fillId="0" borderId="193" xfId="1" applyNumberFormat="1" applyFont="1" applyFill="1" applyBorder="1" applyAlignment="1">
      <alignment horizontal="center" vertical="center"/>
    </xf>
    <xf numFmtId="41" fontId="14" fillId="0" borderId="187" xfId="1" applyNumberFormat="1" applyFont="1" applyFill="1" applyBorder="1" applyAlignment="1">
      <alignment horizontal="center" vertical="center"/>
    </xf>
    <xf numFmtId="41" fontId="14" fillId="0" borderId="164" xfId="1" applyNumberFormat="1" applyFont="1" applyFill="1" applyBorder="1" applyAlignment="1">
      <alignment horizontal="center" vertical="center"/>
    </xf>
    <xf numFmtId="3" fontId="14" fillId="8" borderId="332" xfId="0" applyNumberFormat="1" applyFont="1" applyFill="1" applyBorder="1"/>
    <xf numFmtId="0" fontId="14" fillId="8" borderId="335" xfId="0" applyFont="1" applyFill="1" applyBorder="1"/>
    <xf numFmtId="0" fontId="14" fillId="8" borderId="336" xfId="0" applyFont="1" applyFill="1" applyBorder="1"/>
    <xf numFmtId="41" fontId="14" fillId="9" borderId="206" xfId="3" applyNumberFormat="1" applyFont="1" applyFill="1" applyBorder="1" applyAlignment="1">
      <alignment horizontal="center" vertical="center"/>
    </xf>
    <xf numFmtId="164" fontId="14" fillId="9" borderId="193" xfId="3" applyNumberFormat="1" applyFont="1" applyFill="1" applyBorder="1" applyAlignment="1">
      <alignment horizontal="center" vertical="center"/>
    </xf>
    <xf numFmtId="164" fontId="14" fillId="9" borderId="187" xfId="3" applyNumberFormat="1" applyFont="1" applyFill="1" applyBorder="1" applyAlignment="1">
      <alignment horizontal="center" vertical="center"/>
    </xf>
    <xf numFmtId="164" fontId="14" fillId="9" borderId="164" xfId="3" applyNumberFormat="1" applyFont="1" applyFill="1" applyBorder="1" applyAlignment="1">
      <alignment horizontal="center" vertical="center"/>
    </xf>
    <xf numFmtId="41" fontId="14" fillId="9" borderId="193" xfId="3" applyNumberFormat="1" applyFont="1" applyFill="1" applyBorder="1" applyAlignment="1">
      <alignment horizontal="center" vertical="center" wrapText="1"/>
    </xf>
    <xf numFmtId="0" fontId="14" fillId="3" borderId="197" xfId="0" applyFont="1" applyFill="1" applyBorder="1" applyAlignment="1">
      <alignment horizontal="center" vertical="center" wrapText="1"/>
    </xf>
    <xf numFmtId="0" fontId="14" fillId="9" borderId="197" xfId="4" applyFont="1" applyFill="1" applyBorder="1" applyAlignment="1">
      <alignment horizontal="center" vertical="center" wrapText="1"/>
    </xf>
    <xf numFmtId="0" fontId="14" fillId="3" borderId="16" xfId="0" applyFont="1" applyFill="1" applyBorder="1" applyAlignment="1">
      <alignment vertical="center"/>
    </xf>
    <xf numFmtId="0" fontId="14" fillId="3" borderId="17" xfId="0" applyFont="1" applyFill="1" applyBorder="1" applyAlignment="1">
      <alignment vertical="center"/>
    </xf>
    <xf numFmtId="0" fontId="14" fillId="3" borderId="22" xfId="0" applyFont="1" applyFill="1" applyBorder="1" applyAlignment="1">
      <alignment vertical="center"/>
    </xf>
    <xf numFmtId="0" fontId="14" fillId="9" borderId="197" xfId="0" applyFont="1" applyFill="1" applyBorder="1" applyAlignment="1">
      <alignment horizontal="center" vertical="center" wrapText="1"/>
    </xf>
    <xf numFmtId="3" fontId="36" fillId="9" borderId="204" xfId="4" applyNumberFormat="1" applyFont="1" applyFill="1" applyBorder="1" applyAlignment="1">
      <alignment horizontal="right" vertical="center" indent="2"/>
    </xf>
    <xf numFmtId="3" fontId="36" fillId="3" borderId="209" xfId="0" applyNumberFormat="1" applyFont="1" applyFill="1" applyBorder="1" applyAlignment="1">
      <alignment horizontal="right" vertical="center" indent="2"/>
    </xf>
    <xf numFmtId="3" fontId="36" fillId="3" borderId="210" xfId="0" applyNumberFormat="1" applyFont="1" applyFill="1" applyBorder="1" applyAlignment="1">
      <alignment horizontal="right" vertical="center" indent="2"/>
    </xf>
    <xf numFmtId="3" fontId="36" fillId="3" borderId="211" xfId="0" applyNumberFormat="1" applyFont="1" applyFill="1" applyBorder="1" applyAlignment="1">
      <alignment horizontal="right" vertical="center" indent="2"/>
    </xf>
    <xf numFmtId="41" fontId="14" fillId="3" borderId="193" xfId="1" applyNumberFormat="1" applyFont="1" applyFill="1" applyBorder="1" applyAlignment="1">
      <alignment horizontal="center" vertical="center"/>
    </xf>
    <xf numFmtId="41" fontId="14" fillId="3" borderId="187" xfId="1" applyNumberFormat="1" applyFont="1" applyFill="1" applyBorder="1" applyAlignment="1">
      <alignment horizontal="center" vertical="center"/>
    </xf>
    <xf numFmtId="41" fontId="14" fillId="3" borderId="164" xfId="1" applyNumberFormat="1" applyFont="1" applyFill="1" applyBorder="1" applyAlignment="1">
      <alignment horizontal="center" vertical="center"/>
    </xf>
    <xf numFmtId="0" fontId="8" fillId="3" borderId="0" xfId="0" applyFont="1" applyFill="1" applyAlignment="1">
      <alignment horizontal="left" vertical="top" wrapText="1"/>
    </xf>
    <xf numFmtId="0" fontId="14" fillId="3" borderId="31" xfId="0" applyFont="1" applyFill="1" applyBorder="1" applyAlignment="1">
      <alignment vertical="center"/>
    </xf>
    <xf numFmtId="0" fontId="14" fillId="3" borderId="30" xfId="0" applyFont="1" applyFill="1" applyBorder="1" applyAlignment="1">
      <alignment vertical="center"/>
    </xf>
    <xf numFmtId="0" fontId="14" fillId="3" borderId="32" xfId="0" applyFont="1" applyFill="1" applyBorder="1" applyAlignment="1">
      <alignment vertical="center"/>
    </xf>
    <xf numFmtId="0" fontId="14" fillId="0" borderId="16" xfId="0" applyFont="1" applyBorder="1" applyAlignment="1">
      <alignment vertical="center"/>
    </xf>
    <xf numFmtId="0" fontId="14" fillId="0" borderId="17" xfId="0" applyFont="1" applyBorder="1" applyAlignment="1">
      <alignment vertical="center"/>
    </xf>
    <xf numFmtId="0" fontId="14" fillId="0" borderId="22" xfId="0" applyFont="1" applyBorder="1" applyAlignment="1">
      <alignment vertical="center"/>
    </xf>
    <xf numFmtId="0" fontId="14" fillId="9" borderId="198" xfId="0" applyFont="1" applyFill="1" applyBorder="1" applyAlignment="1">
      <alignment horizontal="center" vertical="center" wrapText="1"/>
    </xf>
    <xf numFmtId="0" fontId="14" fillId="9" borderId="199" xfId="0" applyFont="1" applyFill="1" applyBorder="1" applyAlignment="1">
      <alignment horizontal="center" vertical="center" wrapText="1"/>
    </xf>
    <xf numFmtId="0" fontId="14" fillId="9" borderId="178" xfId="0" applyFont="1" applyFill="1" applyBorder="1" applyAlignment="1">
      <alignment horizontal="center" vertical="center" wrapText="1"/>
    </xf>
    <xf numFmtId="0" fontId="14" fillId="0" borderId="197" xfId="0" applyFont="1" applyBorder="1" applyAlignment="1">
      <alignment horizontal="center" vertical="center" wrapText="1"/>
    </xf>
    <xf numFmtId="0" fontId="14" fillId="3" borderId="198" xfId="0" applyFont="1" applyFill="1" applyBorder="1" applyAlignment="1">
      <alignment horizontal="center" vertical="center" wrapText="1"/>
    </xf>
    <xf numFmtId="0" fontId="14" fillId="3" borderId="199" xfId="0" applyFont="1" applyFill="1" applyBorder="1" applyAlignment="1">
      <alignment horizontal="center" vertical="center" wrapText="1"/>
    </xf>
    <xf numFmtId="0" fontId="14" fillId="3" borderId="178"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14" fillId="3" borderId="12" xfId="0" applyFont="1" applyFill="1" applyBorder="1" applyAlignment="1">
      <alignment vertical="center"/>
    </xf>
    <xf numFmtId="41" fontId="14" fillId="3" borderId="209" xfId="1" applyNumberFormat="1" applyFont="1" applyFill="1" applyBorder="1" applyAlignment="1">
      <alignment horizontal="center" vertical="center"/>
    </xf>
    <xf numFmtId="41" fontId="14" fillId="3" borderId="210" xfId="1" applyNumberFormat="1" applyFont="1" applyFill="1" applyBorder="1" applyAlignment="1">
      <alignment horizontal="center" vertical="center"/>
    </xf>
    <xf numFmtId="41" fontId="14" fillId="3" borderId="211" xfId="1" applyNumberFormat="1" applyFont="1" applyFill="1" applyBorder="1" applyAlignment="1">
      <alignment horizontal="center" vertical="center"/>
    </xf>
    <xf numFmtId="41" fontId="14" fillId="9" borderId="209" xfId="3" applyNumberFormat="1" applyFont="1" applyFill="1" applyBorder="1" applyAlignment="1">
      <alignment vertical="center"/>
    </xf>
    <xf numFmtId="41" fontId="14" fillId="9" borderId="210" xfId="3" applyNumberFormat="1" applyFont="1" applyFill="1" applyBorder="1" applyAlignment="1">
      <alignment vertical="center"/>
    </xf>
    <xf numFmtId="41" fontId="14" fillId="9" borderId="211" xfId="3" applyNumberFormat="1" applyFont="1" applyFill="1" applyBorder="1" applyAlignment="1">
      <alignment vertical="center"/>
    </xf>
    <xf numFmtId="3" fontId="14" fillId="8" borderId="321" xfId="0" applyNumberFormat="1" applyFont="1" applyFill="1" applyBorder="1" applyAlignment="1">
      <alignment vertical="center"/>
    </xf>
    <xf numFmtId="0" fontId="14" fillId="8" borderId="322" xfId="0" applyFont="1" applyFill="1" applyBorder="1" applyAlignment="1">
      <alignment vertical="center"/>
    </xf>
    <xf numFmtId="0" fontId="14" fillId="8" borderId="323" xfId="0" applyFont="1" applyFill="1" applyBorder="1" applyAlignment="1">
      <alignment vertical="center"/>
    </xf>
    <xf numFmtId="41" fontId="36" fillId="3" borderId="193" xfId="3" applyNumberFormat="1" applyFont="1" applyFill="1" applyBorder="1" applyAlignment="1">
      <alignment horizontal="center" vertical="center"/>
    </xf>
    <xf numFmtId="41" fontId="36" fillId="3" borderId="187" xfId="3" applyNumberFormat="1" applyFont="1" applyFill="1" applyBorder="1" applyAlignment="1">
      <alignment horizontal="center" vertical="center"/>
    </xf>
    <xf numFmtId="41" fontId="36" fillId="3" borderId="164" xfId="3" applyNumberFormat="1" applyFont="1" applyFill="1" applyBorder="1" applyAlignment="1">
      <alignment horizontal="center" vertical="center"/>
    </xf>
    <xf numFmtId="41" fontId="14" fillId="9" borderId="193" xfId="1" applyNumberFormat="1" applyFont="1" applyFill="1" applyBorder="1" applyAlignment="1">
      <alignment horizontal="center" vertical="center"/>
    </xf>
    <xf numFmtId="41" fontId="14" fillId="9" borderId="187" xfId="1" applyNumberFormat="1" applyFont="1" applyFill="1" applyBorder="1" applyAlignment="1">
      <alignment horizontal="center" vertical="center"/>
    </xf>
    <xf numFmtId="41" fontId="14" fillId="9" borderId="164" xfId="1" applyNumberFormat="1" applyFont="1" applyFill="1" applyBorder="1" applyAlignment="1">
      <alignment horizontal="center" vertical="center"/>
    </xf>
    <xf numFmtId="41" fontId="14" fillId="0" borderId="193" xfId="3" applyNumberFormat="1" applyFont="1" applyFill="1" applyBorder="1" applyAlignment="1">
      <alignment horizontal="center" vertical="center"/>
    </xf>
    <xf numFmtId="41" fontId="14" fillId="0" borderId="187" xfId="3" applyNumberFormat="1" applyFont="1" applyFill="1" applyBorder="1" applyAlignment="1">
      <alignment horizontal="center" vertical="center"/>
    </xf>
    <xf numFmtId="41" fontId="14" fillId="0" borderId="164" xfId="3" applyNumberFormat="1" applyFont="1" applyFill="1" applyBorder="1" applyAlignment="1">
      <alignment horizontal="center" vertical="center"/>
    </xf>
    <xf numFmtId="41" fontId="14" fillId="9" borderId="358" xfId="1" applyNumberFormat="1" applyFont="1" applyFill="1" applyBorder="1" applyAlignment="1">
      <alignment horizontal="center" vertical="center"/>
    </xf>
    <xf numFmtId="41" fontId="14" fillId="9" borderId="111" xfId="1" applyNumberFormat="1" applyFont="1" applyFill="1" applyBorder="1" applyAlignment="1">
      <alignment horizontal="center" vertical="center"/>
    </xf>
    <xf numFmtId="41" fontId="14" fillId="9" borderId="163" xfId="1" applyNumberFormat="1" applyFont="1" applyFill="1" applyBorder="1" applyAlignment="1">
      <alignment horizontal="center" vertical="center"/>
    </xf>
    <xf numFmtId="0" fontId="14" fillId="0" borderId="198" xfId="0" applyFont="1" applyBorder="1" applyAlignment="1">
      <alignment horizontal="center" vertical="center" wrapText="1"/>
    </xf>
    <xf numFmtId="0" fontId="14" fillId="0" borderId="199" xfId="0" applyFont="1" applyBorder="1" applyAlignment="1">
      <alignment horizontal="center" vertical="center" wrapText="1"/>
    </xf>
    <xf numFmtId="0" fontId="14" fillId="0" borderId="178" xfId="0" applyFont="1" applyBorder="1" applyAlignment="1">
      <alignment horizontal="center" vertical="center" wrapText="1"/>
    </xf>
    <xf numFmtId="41" fontId="14" fillId="3" borderId="213" xfId="3" applyNumberFormat="1" applyFont="1" applyFill="1" applyBorder="1" applyAlignment="1">
      <alignment horizontal="center" vertical="center"/>
    </xf>
    <xf numFmtId="0" fontId="14" fillId="3" borderId="203" xfId="0" applyFont="1" applyFill="1" applyBorder="1" applyAlignment="1">
      <alignment vertical="center"/>
    </xf>
    <xf numFmtId="0" fontId="14" fillId="3" borderId="200" xfId="0" applyFont="1" applyFill="1" applyBorder="1" applyAlignment="1">
      <alignment horizontal="center" vertical="center" wrapText="1"/>
    </xf>
    <xf numFmtId="0" fontId="14" fillId="3" borderId="201" xfId="0" applyFont="1" applyFill="1" applyBorder="1" applyAlignment="1">
      <alignment horizontal="center" vertical="center" wrapText="1"/>
    </xf>
    <xf numFmtId="0" fontId="14" fillId="3" borderId="202" xfId="0" applyFont="1" applyFill="1" applyBorder="1" applyAlignment="1">
      <alignment vertical="center"/>
    </xf>
    <xf numFmtId="0" fontId="10" fillId="4" borderId="160" xfId="0" applyFont="1" applyFill="1" applyBorder="1" applyAlignment="1">
      <alignment horizontal="left" vertical="top" wrapText="1"/>
    </xf>
    <xf numFmtId="0" fontId="10" fillId="4" borderId="161" xfId="0" applyFont="1" applyFill="1" applyBorder="1" applyAlignment="1">
      <alignment horizontal="left" vertical="top" wrapText="1"/>
    </xf>
    <xf numFmtId="0" fontId="10" fillId="4" borderId="162" xfId="0" applyFont="1" applyFill="1" applyBorder="1" applyAlignment="1">
      <alignment horizontal="left" vertical="top" wrapText="1"/>
    </xf>
    <xf numFmtId="41" fontId="14" fillId="9" borderId="212" xfId="3" applyNumberFormat="1" applyFont="1" applyFill="1" applyBorder="1" applyAlignment="1">
      <alignment horizontal="center" vertical="center"/>
    </xf>
    <xf numFmtId="164" fontId="14" fillId="9" borderId="209" xfId="3" applyNumberFormat="1" applyFont="1" applyFill="1" applyBorder="1" applyAlignment="1">
      <alignment horizontal="center" vertical="center"/>
    </xf>
    <xf numFmtId="164" fontId="14" fillId="9" borderId="210" xfId="3" applyNumberFormat="1" applyFont="1" applyFill="1" applyBorder="1" applyAlignment="1">
      <alignment horizontal="center" vertical="center"/>
    </xf>
    <xf numFmtId="164" fontId="14" fillId="9" borderId="211" xfId="3" applyNumberFormat="1" applyFont="1" applyFill="1" applyBorder="1" applyAlignment="1">
      <alignment horizontal="center" vertical="center"/>
    </xf>
    <xf numFmtId="0" fontId="14" fillId="0" borderId="2" xfId="0" applyFont="1" applyBorder="1" applyAlignment="1">
      <alignment horizontal="center" vertical="center" wrapText="1"/>
    </xf>
    <xf numFmtId="0" fontId="14" fillId="0" borderId="12" xfId="0" applyFont="1" applyBorder="1" applyAlignment="1">
      <alignment vertical="center"/>
    </xf>
    <xf numFmtId="0" fontId="14" fillId="0" borderId="3"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4" xfId="0" applyFont="1" applyBorder="1" applyAlignment="1">
      <alignment horizontal="center" vertical="center" wrapText="1"/>
    </xf>
    <xf numFmtId="3" fontId="14" fillId="8" borderId="318" xfId="0" applyNumberFormat="1" applyFont="1" applyFill="1" applyBorder="1" applyAlignment="1">
      <alignment vertical="center"/>
    </xf>
    <xf numFmtId="0" fontId="14" fillId="8" borderId="319" xfId="0" applyFont="1" applyFill="1" applyBorder="1" applyAlignment="1">
      <alignment vertical="center"/>
    </xf>
    <xf numFmtId="0" fontId="14" fillId="8" borderId="320" xfId="0" applyFont="1" applyFill="1" applyBorder="1" applyAlignment="1">
      <alignment vertical="center"/>
    </xf>
    <xf numFmtId="0" fontId="14" fillId="3" borderId="16" xfId="0" applyFont="1" applyFill="1" applyBorder="1" applyAlignment="1">
      <alignment vertical="center" wrapText="1"/>
    </xf>
    <xf numFmtId="0" fontId="14" fillId="3" borderId="17" xfId="0" applyFont="1" applyFill="1" applyBorder="1" applyAlignment="1">
      <alignment vertical="center" wrapText="1"/>
    </xf>
    <xf numFmtId="0" fontId="14" fillId="3" borderId="22" xfId="0" applyFont="1" applyFill="1" applyBorder="1" applyAlignment="1">
      <alignment vertical="center" wrapText="1"/>
    </xf>
    <xf numFmtId="0" fontId="14" fillId="9" borderId="16" xfId="0" applyFont="1" applyFill="1" applyBorder="1" applyAlignment="1">
      <alignment vertical="center" wrapText="1"/>
    </xf>
    <xf numFmtId="0" fontId="14" fillId="9" borderId="17" xfId="0" applyFont="1" applyFill="1" applyBorder="1" applyAlignment="1">
      <alignment vertical="center" wrapText="1"/>
    </xf>
    <xf numFmtId="0" fontId="14" fillId="9" borderId="22" xfId="0" applyFont="1" applyFill="1" applyBorder="1" applyAlignment="1">
      <alignment vertical="center" wrapText="1"/>
    </xf>
    <xf numFmtId="41" fontId="14" fillId="0" borderId="209" xfId="1" applyNumberFormat="1" applyFont="1" applyFill="1" applyBorder="1" applyAlignment="1">
      <alignment horizontal="center" vertical="center"/>
    </xf>
    <xf numFmtId="41" fontId="14" fillId="0" borderId="210" xfId="1" applyNumberFormat="1" applyFont="1" applyFill="1" applyBorder="1" applyAlignment="1">
      <alignment horizontal="center" vertical="center"/>
    </xf>
    <xf numFmtId="41" fontId="14" fillId="0" borderId="211" xfId="1" applyNumberFormat="1" applyFont="1" applyFill="1" applyBorder="1" applyAlignment="1">
      <alignment horizontal="center" vertical="center"/>
    </xf>
    <xf numFmtId="0" fontId="14" fillId="0" borderId="3" xfId="0" applyFont="1" applyBorder="1" applyAlignment="1">
      <alignment vertical="center"/>
    </xf>
    <xf numFmtId="0" fontId="14" fillId="0" borderId="5" xfId="0" applyFont="1" applyBorder="1" applyAlignment="1">
      <alignment vertical="center"/>
    </xf>
    <xf numFmtId="0" fontId="14" fillId="0" borderId="4" xfId="0" applyFont="1" applyBorder="1" applyAlignment="1">
      <alignment vertical="center"/>
    </xf>
    <xf numFmtId="0" fontId="14" fillId="9" borderId="3" xfId="0" applyFont="1" applyFill="1" applyBorder="1" applyAlignment="1">
      <alignment vertical="center"/>
    </xf>
    <xf numFmtId="0" fontId="14" fillId="9" borderId="5" xfId="0" applyFont="1" applyFill="1" applyBorder="1" applyAlignment="1">
      <alignment vertical="center"/>
    </xf>
    <xf numFmtId="0" fontId="14" fillId="9" borderId="4" xfId="0" applyFont="1" applyFill="1" applyBorder="1" applyAlignment="1">
      <alignment vertical="center"/>
    </xf>
    <xf numFmtId="0" fontId="14" fillId="3" borderId="3"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3" xfId="0" applyFont="1" applyFill="1" applyBorder="1" applyAlignment="1">
      <alignment vertical="center"/>
    </xf>
    <xf numFmtId="0" fontId="14" fillId="3" borderId="5" xfId="0" applyFont="1" applyFill="1" applyBorder="1" applyAlignment="1">
      <alignment vertical="center"/>
    </xf>
    <xf numFmtId="0" fontId="14" fillId="3" borderId="4" xfId="0" applyFont="1" applyFill="1" applyBorder="1" applyAlignment="1">
      <alignment vertical="center"/>
    </xf>
    <xf numFmtId="164" fontId="14" fillId="3" borderId="209" xfId="3" applyNumberFormat="1" applyFont="1" applyFill="1" applyBorder="1" applyAlignment="1">
      <alignment horizontal="center" vertical="center"/>
    </xf>
    <xf numFmtId="164" fontId="14" fillId="3" borderId="210" xfId="3" applyNumberFormat="1" applyFont="1" applyFill="1" applyBorder="1" applyAlignment="1">
      <alignment horizontal="center" vertical="center"/>
    </xf>
    <xf numFmtId="164" fontId="14" fillId="3" borderId="211" xfId="3" applyNumberFormat="1" applyFont="1" applyFill="1" applyBorder="1" applyAlignment="1">
      <alignment horizontal="center" vertical="center"/>
    </xf>
    <xf numFmtId="3" fontId="14" fillId="8" borderId="331" xfId="0" applyNumberFormat="1" applyFont="1" applyFill="1" applyBorder="1"/>
    <xf numFmtId="0" fontId="14" fillId="8" borderId="333" xfId="0" applyFont="1" applyFill="1" applyBorder="1"/>
    <xf numFmtId="0" fontId="14" fillId="8" borderId="334" xfId="0" applyFont="1" applyFill="1" applyBorder="1"/>
    <xf numFmtId="41" fontId="14" fillId="0" borderId="209" xfId="3" applyNumberFormat="1" applyFont="1" applyFill="1" applyBorder="1" applyAlignment="1">
      <alignment horizontal="center" vertical="center"/>
    </xf>
    <xf numFmtId="41" fontId="14" fillId="0" borderId="210" xfId="3" applyNumberFormat="1" applyFont="1" applyFill="1" applyBorder="1" applyAlignment="1">
      <alignment horizontal="center" vertical="center"/>
    </xf>
    <xf numFmtId="41" fontId="14" fillId="0" borderId="211" xfId="3" applyNumberFormat="1" applyFont="1" applyFill="1" applyBorder="1" applyAlignment="1">
      <alignment horizontal="center" vertical="center"/>
    </xf>
    <xf numFmtId="41" fontId="14" fillId="9" borderId="209" xfId="1" applyNumberFormat="1" applyFont="1" applyFill="1" applyBorder="1" applyAlignment="1">
      <alignment horizontal="center" vertical="center"/>
    </xf>
    <xf numFmtId="41" fontId="14" fillId="9" borderId="210" xfId="1" applyNumberFormat="1" applyFont="1" applyFill="1" applyBorder="1" applyAlignment="1">
      <alignment horizontal="center" vertical="center"/>
    </xf>
    <xf numFmtId="41" fontId="14" fillId="9" borderId="211" xfId="1" applyNumberFormat="1" applyFont="1" applyFill="1" applyBorder="1" applyAlignment="1">
      <alignment horizontal="center" vertical="center"/>
    </xf>
    <xf numFmtId="41" fontId="36" fillId="9" borderId="209" xfId="3" applyNumberFormat="1" applyFont="1" applyFill="1" applyBorder="1" applyAlignment="1">
      <alignment horizontal="right" vertical="center"/>
    </xf>
    <xf numFmtId="41" fontId="36" fillId="9" borderId="210" xfId="3" applyNumberFormat="1" applyFont="1" applyFill="1" applyBorder="1" applyAlignment="1">
      <alignment horizontal="right" vertical="center"/>
    </xf>
    <xf numFmtId="41" fontId="36" fillId="9" borderId="211" xfId="3" applyNumberFormat="1" applyFont="1" applyFill="1" applyBorder="1" applyAlignment="1">
      <alignment horizontal="right" vertical="center"/>
    </xf>
    <xf numFmtId="3" fontId="14" fillId="3" borderId="209" xfId="0" applyNumberFormat="1" applyFont="1" applyFill="1" applyBorder="1" applyAlignment="1">
      <alignment horizontal="right" vertical="center" indent="2"/>
    </xf>
    <xf numFmtId="3" fontId="14" fillId="3" borderId="210" xfId="0" applyNumberFormat="1" applyFont="1" applyFill="1" applyBorder="1" applyAlignment="1">
      <alignment horizontal="right" vertical="center" indent="2"/>
    </xf>
    <xf numFmtId="3" fontId="14" fillId="3" borderId="211" xfId="0" applyNumberFormat="1" applyFont="1" applyFill="1" applyBorder="1" applyAlignment="1">
      <alignment horizontal="right" vertical="center" indent="2"/>
    </xf>
    <xf numFmtId="41" fontId="36" fillId="3" borderId="209" xfId="1" applyNumberFormat="1" applyFont="1" applyFill="1" applyBorder="1" applyAlignment="1">
      <alignment horizontal="center" vertical="center"/>
    </xf>
    <xf numFmtId="41" fontId="36" fillId="3" borderId="210" xfId="1" applyNumberFormat="1" applyFont="1" applyFill="1" applyBorder="1" applyAlignment="1">
      <alignment horizontal="center" vertical="center"/>
    </xf>
    <xf numFmtId="41" fontId="36" fillId="3" borderId="211" xfId="1" applyNumberFormat="1" applyFont="1" applyFill="1" applyBorder="1" applyAlignment="1">
      <alignment horizontal="center" vertical="center"/>
    </xf>
    <xf numFmtId="0" fontId="10" fillId="4" borderId="220" xfId="0" applyFont="1" applyFill="1" applyBorder="1" applyAlignment="1">
      <alignment horizontal="center" vertical="center" wrapText="1"/>
    </xf>
    <xf numFmtId="0" fontId="10" fillId="4" borderId="211" xfId="0" applyFont="1" applyFill="1" applyBorder="1" applyAlignment="1">
      <alignment horizontal="center" vertical="center" wrapText="1"/>
    </xf>
    <xf numFmtId="0" fontId="18" fillId="4" borderId="160" xfId="0" applyFont="1" applyFill="1" applyBorder="1" applyAlignment="1">
      <alignment horizontal="left" vertical="top" wrapText="1"/>
    </xf>
    <xf numFmtId="41" fontId="36" fillId="0" borderId="209" xfId="3" applyNumberFormat="1" applyFont="1" applyFill="1" applyBorder="1" applyAlignment="1">
      <alignment horizontal="center" vertical="center"/>
    </xf>
    <xf numFmtId="41" fontId="36" fillId="0" borderId="210" xfId="3" applyNumberFormat="1" applyFont="1" applyFill="1" applyBorder="1" applyAlignment="1">
      <alignment horizontal="center" vertical="center"/>
    </xf>
    <xf numFmtId="41" fontId="36" fillId="0" borderId="211" xfId="3" applyNumberFormat="1" applyFont="1" applyFill="1" applyBorder="1" applyAlignment="1">
      <alignment horizontal="center" vertical="center"/>
    </xf>
    <xf numFmtId="41" fontId="36" fillId="9" borderId="209" xfId="1" applyNumberFormat="1" applyFont="1" applyFill="1" applyBorder="1" applyAlignment="1">
      <alignment horizontal="center" vertical="center"/>
    </xf>
    <xf numFmtId="41" fontId="36" fillId="9" borderId="210" xfId="1" applyNumberFormat="1" applyFont="1" applyFill="1" applyBorder="1" applyAlignment="1">
      <alignment horizontal="center" vertical="center"/>
    </xf>
    <xf numFmtId="41" fontId="36" fillId="9" borderId="211" xfId="1" applyNumberFormat="1" applyFont="1" applyFill="1" applyBorder="1" applyAlignment="1">
      <alignment horizontal="center" vertical="center"/>
    </xf>
    <xf numFmtId="0" fontId="36" fillId="8" borderId="324" xfId="0" applyFont="1" applyFill="1" applyBorder="1" applyAlignment="1">
      <alignment horizontal="center" vertical="center" wrapText="1"/>
    </xf>
    <xf numFmtId="0" fontId="36" fillId="8" borderId="325" xfId="0" applyFont="1" applyFill="1" applyBorder="1" applyAlignment="1">
      <alignment horizontal="center" vertical="center" wrapText="1"/>
    </xf>
    <xf numFmtId="0" fontId="36" fillId="8" borderId="326" xfId="0" applyFont="1" applyFill="1" applyBorder="1" applyAlignment="1">
      <alignment horizontal="center" vertical="center" wrapText="1"/>
    </xf>
    <xf numFmtId="3" fontId="36" fillId="3" borderId="193" xfId="0" applyNumberFormat="1" applyFont="1" applyFill="1" applyBorder="1" applyAlignment="1">
      <alignment horizontal="right" vertical="center" indent="2"/>
    </xf>
    <xf numFmtId="3" fontId="36" fillId="3" borderId="187" xfId="0" applyNumberFormat="1" applyFont="1" applyFill="1" applyBorder="1" applyAlignment="1">
      <alignment horizontal="right" vertical="center" indent="2"/>
    </xf>
    <xf numFmtId="3" fontId="36" fillId="3" borderId="164" xfId="0" applyNumberFormat="1" applyFont="1" applyFill="1" applyBorder="1" applyAlignment="1">
      <alignment horizontal="right" vertical="center" indent="2"/>
    </xf>
    <xf numFmtId="3" fontId="36" fillId="0" borderId="193" xfId="0" applyNumberFormat="1" applyFont="1" applyBorder="1" applyAlignment="1">
      <alignment horizontal="right" vertical="center" indent="2"/>
    </xf>
    <xf numFmtId="3" fontId="36" fillId="0" borderId="187" xfId="0" applyNumberFormat="1" applyFont="1" applyBorder="1" applyAlignment="1">
      <alignment horizontal="right" vertical="center" indent="2"/>
    </xf>
    <xf numFmtId="3" fontId="36" fillId="0" borderId="164" xfId="0" applyNumberFormat="1" applyFont="1" applyBorder="1" applyAlignment="1">
      <alignment horizontal="right" vertical="center" indent="2"/>
    </xf>
    <xf numFmtId="3" fontId="36" fillId="9" borderId="356" xfId="0" applyNumberFormat="1" applyFont="1" applyFill="1" applyBorder="1" applyAlignment="1">
      <alignment horizontal="right" vertical="center" indent="2"/>
    </xf>
    <xf numFmtId="3" fontId="36" fillId="9" borderId="357" xfId="0" applyNumberFormat="1" applyFont="1" applyFill="1" applyBorder="1" applyAlignment="1">
      <alignment horizontal="right" vertical="center" indent="2"/>
    </xf>
    <xf numFmtId="0" fontId="14" fillId="9" borderId="3" xfId="0" applyFont="1" applyFill="1" applyBorder="1" applyAlignment="1">
      <alignment horizontal="center" vertical="center" wrapText="1"/>
    </xf>
    <xf numFmtId="0" fontId="14" fillId="9" borderId="5" xfId="0" applyFont="1" applyFill="1" applyBorder="1" applyAlignment="1">
      <alignment horizontal="center" vertical="center" wrapText="1"/>
    </xf>
    <xf numFmtId="0" fontId="14" fillId="9" borderId="4" xfId="0" applyFont="1" applyFill="1" applyBorder="1" applyAlignment="1">
      <alignment horizontal="center" vertical="center" wrapText="1"/>
    </xf>
    <xf numFmtId="3" fontId="14" fillId="9" borderId="271" xfId="0" applyNumberFormat="1" applyFont="1" applyFill="1" applyBorder="1" applyAlignment="1">
      <alignment horizontal="center" vertical="center"/>
    </xf>
    <xf numFmtId="3" fontId="14" fillId="9" borderId="249" xfId="0" applyNumberFormat="1" applyFont="1" applyFill="1" applyBorder="1" applyAlignment="1">
      <alignment horizontal="center" vertical="center"/>
    </xf>
    <xf numFmtId="3" fontId="14" fillId="9" borderId="275" xfId="0" applyNumberFormat="1" applyFont="1" applyFill="1" applyBorder="1" applyAlignment="1">
      <alignment horizontal="center" vertical="center"/>
    </xf>
    <xf numFmtId="3" fontId="14" fillId="9" borderId="280" xfId="0" applyNumberFormat="1" applyFont="1" applyFill="1" applyBorder="1" applyAlignment="1">
      <alignment horizontal="center" vertical="center"/>
    </xf>
    <xf numFmtId="3" fontId="14" fillId="9" borderId="281" xfId="0" applyNumberFormat="1" applyFont="1" applyFill="1" applyBorder="1" applyAlignment="1">
      <alignment horizontal="center" vertical="center"/>
    </xf>
    <xf numFmtId="3" fontId="14" fillId="9" borderId="282" xfId="0" applyNumberFormat="1" applyFont="1" applyFill="1" applyBorder="1" applyAlignment="1">
      <alignment horizontal="center" vertical="center"/>
    </xf>
    <xf numFmtId="3" fontId="14" fillId="9" borderId="63" xfId="0" applyNumberFormat="1" applyFont="1" applyFill="1" applyBorder="1" applyAlignment="1">
      <alignment horizontal="center" vertical="center"/>
    </xf>
    <xf numFmtId="3" fontId="14" fillId="9" borderId="235" xfId="0" applyNumberFormat="1" applyFont="1" applyFill="1" applyBorder="1" applyAlignment="1">
      <alignment horizontal="center" vertical="center"/>
    </xf>
    <xf numFmtId="0" fontId="14" fillId="3" borderId="258" xfId="0" applyFont="1" applyFill="1" applyBorder="1" applyAlignment="1">
      <alignment horizontal="center" vertical="center"/>
    </xf>
    <xf numFmtId="0" fontId="14" fillId="3" borderId="63" xfId="0" applyFont="1" applyFill="1" applyBorder="1" applyAlignment="1">
      <alignment horizontal="center" vertical="center"/>
    </xf>
    <xf numFmtId="0" fontId="14" fillId="3" borderId="249" xfId="0" applyFont="1" applyFill="1" applyBorder="1" applyAlignment="1">
      <alignment horizontal="center" vertical="center"/>
    </xf>
    <xf numFmtId="0" fontId="14" fillId="3" borderId="257" xfId="0" applyFont="1" applyFill="1" applyBorder="1" applyAlignment="1">
      <alignment horizontal="center" vertical="center"/>
    </xf>
    <xf numFmtId="0" fontId="14" fillId="3" borderId="235" xfId="0" applyFont="1" applyFill="1" applyBorder="1" applyAlignment="1">
      <alignment horizontal="center" vertical="center"/>
    </xf>
    <xf numFmtId="3" fontId="14" fillId="3" borderId="63" xfId="0" applyNumberFormat="1" applyFont="1" applyFill="1" applyBorder="1" applyAlignment="1">
      <alignment horizontal="center" vertical="center"/>
    </xf>
    <xf numFmtId="3" fontId="14" fillId="3" borderId="271" xfId="0" applyNumberFormat="1" applyFont="1" applyFill="1" applyBorder="1" applyAlignment="1">
      <alignment horizontal="center" vertical="center"/>
    </xf>
    <xf numFmtId="3" fontId="14" fillId="3" borderId="249" xfId="0" applyNumberFormat="1" applyFont="1" applyFill="1" applyBorder="1" applyAlignment="1">
      <alignment horizontal="center" vertical="center"/>
    </xf>
    <xf numFmtId="3" fontId="14" fillId="3" borderId="275" xfId="0" applyNumberFormat="1" applyFont="1" applyFill="1" applyBorder="1" applyAlignment="1">
      <alignment horizontal="center" vertical="center"/>
    </xf>
    <xf numFmtId="0" fontId="14" fillId="0" borderId="258" xfId="0" applyFont="1" applyBorder="1" applyAlignment="1">
      <alignment horizontal="center" vertical="center" wrapText="1"/>
    </xf>
    <xf numFmtId="0" fontId="14" fillId="0" borderId="63" xfId="0" applyFont="1" applyBorder="1" applyAlignment="1">
      <alignment horizontal="center" vertical="center" wrapText="1"/>
    </xf>
    <xf numFmtId="0" fontId="14" fillId="0" borderId="235" xfId="0" applyFont="1" applyBorder="1" applyAlignment="1">
      <alignment horizontal="center" vertical="center" wrapText="1"/>
    </xf>
    <xf numFmtId="3" fontId="14" fillId="3" borderId="240" xfId="0" applyNumberFormat="1" applyFont="1" applyFill="1" applyBorder="1" applyAlignment="1">
      <alignment horizontal="center" vertical="center"/>
    </xf>
    <xf numFmtId="3" fontId="14" fillId="3" borderId="247" xfId="0" applyNumberFormat="1" applyFont="1" applyFill="1" applyBorder="1" applyAlignment="1">
      <alignment horizontal="center" vertical="center"/>
    </xf>
    <xf numFmtId="3" fontId="14" fillId="3" borderId="254" xfId="0" applyNumberFormat="1" applyFont="1" applyFill="1" applyBorder="1" applyAlignment="1">
      <alignment horizontal="center" vertical="center"/>
    </xf>
    <xf numFmtId="3" fontId="14" fillId="3" borderId="241" xfId="0" applyNumberFormat="1" applyFont="1" applyFill="1" applyBorder="1" applyAlignment="1">
      <alignment horizontal="center" vertical="center"/>
    </xf>
    <xf numFmtId="3" fontId="14" fillId="3" borderId="248" xfId="0" applyNumberFormat="1" applyFont="1" applyFill="1" applyBorder="1" applyAlignment="1">
      <alignment horizontal="center" vertical="center"/>
    </xf>
    <xf numFmtId="3" fontId="14" fillId="3" borderId="255" xfId="0" applyNumberFormat="1" applyFont="1" applyFill="1" applyBorder="1" applyAlignment="1">
      <alignment horizontal="center" vertical="center"/>
    </xf>
    <xf numFmtId="3" fontId="14" fillId="3" borderId="260" xfId="0" applyNumberFormat="1" applyFont="1" applyFill="1" applyBorder="1" applyAlignment="1">
      <alignment horizontal="center" vertical="center" wrapText="1"/>
    </xf>
    <xf numFmtId="3" fontId="14" fillId="3" borderId="262" xfId="0" applyNumberFormat="1" applyFont="1" applyFill="1" applyBorder="1" applyAlignment="1">
      <alignment horizontal="center" vertical="center" wrapText="1"/>
    </xf>
    <xf numFmtId="3" fontId="14" fillId="3" borderId="265" xfId="0" applyNumberFormat="1" applyFont="1" applyFill="1" applyBorder="1" applyAlignment="1">
      <alignment horizontal="center" vertical="center" wrapText="1"/>
    </xf>
    <xf numFmtId="3" fontId="14" fillId="9" borderId="240" xfId="4" applyNumberFormat="1" applyFont="1" applyFill="1" applyBorder="1" applyAlignment="1">
      <alignment horizontal="center" vertical="center"/>
    </xf>
    <xf numFmtId="3" fontId="14" fillId="9" borderId="247" xfId="4" applyNumberFormat="1" applyFont="1" applyFill="1" applyBorder="1" applyAlignment="1">
      <alignment horizontal="center" vertical="center"/>
    </xf>
    <xf numFmtId="3" fontId="14" fillId="9" borderId="254" xfId="4" applyNumberFormat="1" applyFont="1" applyFill="1" applyBorder="1" applyAlignment="1">
      <alignment horizontal="center" vertical="center"/>
    </xf>
    <xf numFmtId="3" fontId="14" fillId="9" borderId="241" xfId="4" applyNumberFormat="1" applyFont="1" applyFill="1" applyBorder="1" applyAlignment="1">
      <alignment horizontal="center" vertical="center"/>
    </xf>
    <xf numFmtId="3" fontId="14" fillId="9" borderId="248" xfId="4" applyNumberFormat="1" applyFont="1" applyFill="1" applyBorder="1" applyAlignment="1">
      <alignment horizontal="center" vertical="center"/>
    </xf>
    <xf numFmtId="3" fontId="14" fillId="9" borderId="255" xfId="4" applyNumberFormat="1" applyFont="1" applyFill="1" applyBorder="1" applyAlignment="1">
      <alignment horizontal="center" vertical="center"/>
    </xf>
    <xf numFmtId="3" fontId="14" fillId="9" borderId="241" xfId="0" applyNumberFormat="1" applyFont="1" applyFill="1" applyBorder="1" applyAlignment="1">
      <alignment horizontal="center" vertical="center"/>
    </xf>
    <xf numFmtId="3" fontId="14" fillId="9" borderId="248" xfId="0" applyNumberFormat="1" applyFont="1" applyFill="1" applyBorder="1" applyAlignment="1">
      <alignment horizontal="center" vertical="center"/>
    </xf>
    <xf numFmtId="3" fontId="14" fillId="9" borderId="255" xfId="0" applyNumberFormat="1" applyFont="1" applyFill="1" applyBorder="1" applyAlignment="1">
      <alignment horizontal="center" vertical="center"/>
    </xf>
    <xf numFmtId="3" fontId="14" fillId="3" borderId="259" xfId="0" applyNumberFormat="1" applyFont="1" applyFill="1" applyBorder="1" applyAlignment="1">
      <alignment horizontal="center" vertical="center"/>
    </xf>
    <xf numFmtId="3" fontId="14" fillId="3" borderId="261" xfId="0" applyNumberFormat="1" applyFont="1" applyFill="1" applyBorder="1" applyAlignment="1">
      <alignment horizontal="center" vertical="center"/>
    </xf>
    <xf numFmtId="3" fontId="14" fillId="3" borderId="264" xfId="0" applyNumberFormat="1" applyFont="1" applyFill="1" applyBorder="1" applyAlignment="1">
      <alignment horizontal="center" vertical="center"/>
    </xf>
    <xf numFmtId="3" fontId="14" fillId="3" borderId="260" xfId="0" applyNumberFormat="1" applyFont="1" applyFill="1" applyBorder="1" applyAlignment="1">
      <alignment horizontal="center" vertical="center"/>
    </xf>
    <xf numFmtId="3" fontId="14" fillId="3" borderId="262" xfId="0" applyNumberFormat="1" applyFont="1" applyFill="1" applyBorder="1" applyAlignment="1">
      <alignment horizontal="center" vertical="center"/>
    </xf>
    <xf numFmtId="3" fontId="14" fillId="3" borderId="265" xfId="0" applyNumberFormat="1" applyFont="1" applyFill="1" applyBorder="1" applyAlignment="1">
      <alignment horizontal="center" vertical="center"/>
    </xf>
    <xf numFmtId="3" fontId="14" fillId="9" borderId="240" xfId="0" applyNumberFormat="1" applyFont="1" applyFill="1" applyBorder="1" applyAlignment="1">
      <alignment horizontal="center" vertical="center"/>
    </xf>
    <xf numFmtId="3" fontId="14" fillId="9" borderId="247" xfId="0" applyNumberFormat="1" applyFont="1" applyFill="1" applyBorder="1" applyAlignment="1">
      <alignment horizontal="center" vertical="center"/>
    </xf>
    <xf numFmtId="3" fontId="14" fillId="9" borderId="254" xfId="0" applyNumberFormat="1" applyFont="1" applyFill="1" applyBorder="1" applyAlignment="1">
      <alignment horizontal="center" vertical="center"/>
    </xf>
    <xf numFmtId="0" fontId="18" fillId="4" borderId="61" xfId="0" applyFont="1" applyFill="1" applyBorder="1" applyAlignment="1">
      <alignment horizontal="center" vertical="center" wrapText="1"/>
    </xf>
    <xf numFmtId="0" fontId="18" fillId="4" borderId="63" xfId="0" applyFont="1" applyFill="1" applyBorder="1" applyAlignment="1">
      <alignment horizontal="center" vertical="center" wrapText="1"/>
    </xf>
    <xf numFmtId="0" fontId="18" fillId="4" borderId="232" xfId="0" applyFont="1" applyFill="1" applyBorder="1" applyAlignment="1">
      <alignment horizontal="center" vertical="center" wrapText="1"/>
    </xf>
    <xf numFmtId="0" fontId="18" fillId="4" borderId="231" xfId="0" applyFont="1" applyFill="1" applyBorder="1" applyAlignment="1">
      <alignment horizontal="center" vertical="center" wrapText="1"/>
    </xf>
    <xf numFmtId="3" fontId="14" fillId="9" borderId="259" xfId="0" applyNumberFormat="1" applyFont="1" applyFill="1" applyBorder="1" applyAlignment="1">
      <alignment horizontal="center" vertical="center" wrapText="1"/>
    </xf>
    <xf numFmtId="3" fontId="14" fillId="9" borderId="261" xfId="0" applyNumberFormat="1" applyFont="1" applyFill="1" applyBorder="1" applyAlignment="1">
      <alignment horizontal="center" vertical="center" wrapText="1"/>
    </xf>
    <xf numFmtId="3" fontId="14" fillId="9" borderId="264" xfId="0" applyNumberFormat="1" applyFont="1" applyFill="1" applyBorder="1" applyAlignment="1">
      <alignment horizontal="center" vertical="center" wrapText="1"/>
    </xf>
    <xf numFmtId="3" fontId="14" fillId="9" borderId="293" xfId="0" applyNumberFormat="1" applyFont="1" applyFill="1" applyBorder="1" applyAlignment="1">
      <alignment horizontal="center" vertical="center"/>
    </xf>
    <xf numFmtId="3" fontId="14" fillId="9" borderId="261" xfId="0" applyNumberFormat="1" applyFont="1" applyFill="1" applyBorder="1" applyAlignment="1">
      <alignment horizontal="center" vertical="center"/>
    </xf>
    <xf numFmtId="3" fontId="14" fillId="9" borderId="264" xfId="0" applyNumberFormat="1" applyFont="1" applyFill="1" applyBorder="1" applyAlignment="1">
      <alignment horizontal="center" vertical="center"/>
    </xf>
    <xf numFmtId="3" fontId="14" fillId="3" borderId="337" xfId="0" applyNumberFormat="1" applyFont="1" applyFill="1" applyBorder="1" applyAlignment="1">
      <alignment horizontal="center" vertical="center"/>
    </xf>
    <xf numFmtId="0" fontId="18" fillId="4" borderId="59" xfId="0" applyFont="1" applyFill="1" applyBorder="1" applyAlignment="1">
      <alignment horizontal="center" vertical="center" wrapText="1"/>
    </xf>
    <xf numFmtId="3" fontId="14" fillId="3" borderId="259" xfId="0" applyNumberFormat="1" applyFont="1" applyFill="1" applyBorder="1" applyAlignment="1">
      <alignment horizontal="center" vertical="center" wrapText="1"/>
    </xf>
    <xf numFmtId="3" fontId="14" fillId="3" borderId="261" xfId="0" applyNumberFormat="1" applyFont="1" applyFill="1" applyBorder="1" applyAlignment="1">
      <alignment horizontal="center" vertical="center" wrapText="1"/>
    </xf>
    <xf numFmtId="3" fontId="14" fillId="3" borderId="264" xfId="0" applyNumberFormat="1" applyFont="1" applyFill="1" applyBorder="1" applyAlignment="1">
      <alignment horizontal="center" vertical="center" wrapText="1"/>
    </xf>
    <xf numFmtId="0" fontId="18" fillId="4" borderId="60" xfId="0" applyFont="1" applyFill="1" applyBorder="1" applyAlignment="1">
      <alignment horizontal="center" vertical="center" wrapText="1"/>
    </xf>
    <xf numFmtId="3" fontId="14" fillId="0" borderId="259" xfId="0" applyNumberFormat="1" applyFont="1" applyBorder="1" applyAlignment="1">
      <alignment horizontal="center" vertical="center" wrapText="1"/>
    </xf>
    <xf numFmtId="3" fontId="14" fillId="0" borderId="261" xfId="0" applyNumberFormat="1" applyFont="1" applyBorder="1" applyAlignment="1">
      <alignment horizontal="center" vertical="center" wrapText="1"/>
    </xf>
    <xf numFmtId="3" fontId="14" fillId="0" borderId="264" xfId="0" applyNumberFormat="1" applyFont="1" applyBorder="1" applyAlignment="1">
      <alignment horizontal="center" vertical="center" wrapText="1"/>
    </xf>
    <xf numFmtId="3" fontId="14" fillId="9" borderId="294" xfId="0" applyNumberFormat="1" applyFont="1" applyFill="1" applyBorder="1" applyAlignment="1">
      <alignment horizontal="center" vertical="center"/>
    </xf>
    <xf numFmtId="3" fontId="14" fillId="9" borderId="262" xfId="0" applyNumberFormat="1" applyFont="1" applyFill="1" applyBorder="1" applyAlignment="1">
      <alignment horizontal="center" vertical="center"/>
    </xf>
    <xf numFmtId="3" fontId="14" fillId="9" borderId="265" xfId="0" applyNumberFormat="1" applyFont="1" applyFill="1" applyBorder="1" applyAlignment="1">
      <alignment horizontal="center" vertical="center"/>
    </xf>
    <xf numFmtId="3" fontId="14" fillId="9" borderId="260" xfId="0" applyNumberFormat="1" applyFont="1" applyFill="1" applyBorder="1" applyAlignment="1">
      <alignment horizontal="center" vertical="center" wrapText="1"/>
    </xf>
    <xf numFmtId="3" fontId="14" fillId="9" borderId="262" xfId="0" applyNumberFormat="1" applyFont="1" applyFill="1" applyBorder="1" applyAlignment="1">
      <alignment horizontal="center" vertical="center" wrapText="1"/>
    </xf>
    <xf numFmtId="3" fontId="14" fillId="9" borderId="265" xfId="0" applyNumberFormat="1" applyFont="1" applyFill="1" applyBorder="1" applyAlignment="1">
      <alignment horizontal="center" vertical="center" wrapText="1"/>
    </xf>
    <xf numFmtId="3" fontId="14" fillId="3" borderId="338" xfId="0" applyNumberFormat="1" applyFont="1" applyFill="1" applyBorder="1" applyAlignment="1">
      <alignment horizontal="center" vertical="center"/>
    </xf>
    <xf numFmtId="0" fontId="14" fillId="15" borderId="345" xfId="0" applyFont="1" applyFill="1" applyBorder="1" applyAlignment="1">
      <alignment horizontal="center" vertical="center"/>
    </xf>
    <xf numFmtId="0" fontId="14" fillId="15" borderId="346" xfId="0" applyFont="1" applyFill="1" applyBorder="1" applyAlignment="1">
      <alignment horizontal="center" vertical="center"/>
    </xf>
    <xf numFmtId="0" fontId="14" fillId="15" borderId="347" xfId="0" applyFont="1" applyFill="1" applyBorder="1" applyAlignment="1">
      <alignment horizontal="center" vertical="center"/>
    </xf>
    <xf numFmtId="0" fontId="14" fillId="15" borderId="348" xfId="0" applyFont="1" applyFill="1" applyBorder="1" applyAlignment="1">
      <alignment horizontal="center" vertical="center"/>
    </xf>
    <xf numFmtId="0" fontId="14" fillId="15" borderId="349" xfId="0" applyFont="1" applyFill="1" applyBorder="1" applyAlignment="1">
      <alignment horizontal="center" vertical="center"/>
    </xf>
    <xf numFmtId="0" fontId="14" fillId="15" borderId="350" xfId="0" applyFont="1" applyFill="1" applyBorder="1" applyAlignment="1">
      <alignment horizontal="center" vertical="center"/>
    </xf>
    <xf numFmtId="3" fontId="14" fillId="3" borderId="303" xfId="0" applyNumberFormat="1" applyFont="1" applyFill="1" applyBorder="1" applyAlignment="1">
      <alignment horizontal="center" vertical="center" wrapText="1"/>
    </xf>
    <xf numFmtId="3" fontId="14" fillId="0" borderId="241" xfId="0" applyNumberFormat="1" applyFont="1" applyBorder="1" applyAlignment="1">
      <alignment horizontal="center" vertical="center"/>
    </xf>
    <xf numFmtId="3" fontId="14" fillId="0" borderId="248" xfId="0" applyNumberFormat="1" applyFont="1" applyBorder="1" applyAlignment="1">
      <alignment horizontal="center" vertical="center"/>
    </xf>
    <xf numFmtId="3" fontId="14" fillId="0" borderId="255" xfId="0" applyNumberFormat="1" applyFont="1" applyBorder="1" applyAlignment="1">
      <alignment horizontal="center" vertical="center"/>
    </xf>
    <xf numFmtId="3" fontId="14" fillId="3" borderId="304" xfId="0" applyNumberFormat="1" applyFont="1" applyFill="1" applyBorder="1" applyAlignment="1">
      <alignment horizontal="center" vertical="center" wrapText="1"/>
    </xf>
    <xf numFmtId="0" fontId="10" fillId="4" borderId="59" xfId="0" applyFont="1" applyFill="1" applyBorder="1" applyAlignment="1">
      <alignment horizontal="left" vertical="center" wrapText="1"/>
    </xf>
    <xf numFmtId="0" fontId="10" fillId="4" borderId="60" xfId="0" applyFont="1" applyFill="1" applyBorder="1" applyAlignment="1">
      <alignment horizontal="left" vertical="center" wrapText="1"/>
    </xf>
    <xf numFmtId="0" fontId="10" fillId="4" borderId="61" xfId="0" applyFont="1" applyFill="1" applyBorder="1" applyAlignment="1">
      <alignment horizontal="left" vertical="center" wrapText="1"/>
    </xf>
    <xf numFmtId="0" fontId="14" fillId="9" borderId="42" xfId="0" applyFont="1" applyFill="1" applyBorder="1" applyAlignment="1">
      <alignment horizontal="center" vertical="center" wrapText="1"/>
    </xf>
    <xf numFmtId="0" fontId="14" fillId="9" borderId="192" xfId="0" applyFont="1" applyFill="1" applyBorder="1" applyAlignment="1">
      <alignment vertical="center"/>
    </xf>
    <xf numFmtId="0" fontId="14" fillId="3" borderId="35" xfId="0" applyFont="1" applyFill="1" applyBorder="1" applyAlignment="1">
      <alignment horizontal="center" vertical="center" wrapText="1"/>
    </xf>
    <xf numFmtId="0" fontId="14" fillId="3" borderId="36" xfId="0" applyFont="1" applyFill="1" applyBorder="1" applyAlignment="1">
      <alignment horizontal="center" vertical="center" wrapText="1"/>
    </xf>
    <xf numFmtId="0" fontId="14" fillId="3" borderId="37" xfId="0" applyFont="1" applyFill="1" applyBorder="1" applyAlignment="1">
      <alignment horizontal="center" vertical="center" wrapText="1"/>
    </xf>
    <xf numFmtId="3" fontId="14" fillId="8" borderId="327" xfId="0" applyNumberFormat="1" applyFont="1" applyFill="1" applyBorder="1" applyAlignment="1">
      <alignment horizontal="center" vertical="center"/>
    </xf>
    <xf numFmtId="0" fontId="14" fillId="8" borderId="328" xfId="0" applyFont="1" applyFill="1" applyBorder="1" applyAlignment="1">
      <alignment horizontal="center" vertical="center"/>
    </xf>
    <xf numFmtId="0" fontId="14" fillId="8" borderId="329" xfId="0" applyFont="1" applyFill="1" applyBorder="1" applyAlignment="1">
      <alignment horizontal="center" vertical="center"/>
    </xf>
    <xf numFmtId="3" fontId="14" fillId="10" borderId="259" xfId="0" applyNumberFormat="1" applyFont="1" applyFill="1" applyBorder="1" applyAlignment="1">
      <alignment horizontal="center" vertical="center"/>
    </xf>
    <xf numFmtId="3" fontId="14" fillId="10" borderId="261" xfId="0" applyNumberFormat="1" applyFont="1" applyFill="1" applyBorder="1" applyAlignment="1">
      <alignment horizontal="center" vertical="center"/>
    </xf>
    <xf numFmtId="3" fontId="14" fillId="10" borderId="264" xfId="0" applyNumberFormat="1" applyFont="1" applyFill="1" applyBorder="1" applyAlignment="1">
      <alignment horizontal="center" vertical="center"/>
    </xf>
    <xf numFmtId="3" fontId="14" fillId="10" borderId="260" xfId="0" applyNumberFormat="1" applyFont="1" applyFill="1" applyBorder="1" applyAlignment="1">
      <alignment horizontal="center" vertical="center"/>
    </xf>
    <xf numFmtId="3" fontId="14" fillId="10" borderId="262" xfId="0" applyNumberFormat="1" applyFont="1" applyFill="1" applyBorder="1" applyAlignment="1">
      <alignment horizontal="center" vertical="center"/>
    </xf>
    <xf numFmtId="3" fontId="14" fillId="10" borderId="265" xfId="0" applyNumberFormat="1" applyFont="1" applyFill="1" applyBorder="1" applyAlignment="1">
      <alignment horizontal="center" vertical="center"/>
    </xf>
    <xf numFmtId="0" fontId="18" fillId="4" borderId="233" xfId="0" applyFont="1" applyFill="1" applyBorder="1" applyAlignment="1">
      <alignment horizontal="center" vertical="center" wrapText="1"/>
    </xf>
    <xf numFmtId="0" fontId="18" fillId="4" borderId="234" xfId="0" applyFont="1" applyFill="1" applyBorder="1" applyAlignment="1">
      <alignment horizontal="center" vertical="center" wrapText="1"/>
    </xf>
    <xf numFmtId="3" fontId="14" fillId="9" borderId="259" xfId="0" applyNumberFormat="1" applyFont="1" applyFill="1" applyBorder="1" applyAlignment="1">
      <alignment horizontal="center" vertical="center"/>
    </xf>
    <xf numFmtId="3" fontId="14" fillId="9" borderId="260" xfId="0" applyNumberFormat="1" applyFont="1" applyFill="1" applyBorder="1" applyAlignment="1">
      <alignment horizontal="center" vertical="center"/>
    </xf>
    <xf numFmtId="0" fontId="36" fillId="9" borderId="12" xfId="0" applyFont="1" applyFill="1" applyBorder="1" applyAlignment="1">
      <alignment vertical="center"/>
    </xf>
  </cellXfs>
  <cellStyles count="16">
    <cellStyle name="40% - Accent1 2" xfId="5" xr:uid="{483F499A-704D-4E60-9767-E1D31D68EBC1}"/>
    <cellStyle name="40% - Accent1 2 2" xfId="12" xr:uid="{EEB5487E-B839-4B59-BE6A-1A714B1E07B8}"/>
    <cellStyle name="40% - Accent1 3" xfId="6" xr:uid="{3A9B5880-3661-4386-A379-6469EE4204FB}"/>
    <cellStyle name="40% - Accent1 3 2" xfId="13" xr:uid="{1F6D8ADF-0906-4A8C-AB77-F61C027ACD4C}"/>
    <cellStyle name="40% - Accent1 4" xfId="7" xr:uid="{B001F3BA-144E-4F8A-AAB9-1AE4F744DD73}"/>
    <cellStyle name="40% - Accent1 4 2" xfId="14" xr:uid="{3E5A6F2A-AA0F-4F09-A07A-A8B2D7A6F3AF}"/>
    <cellStyle name="40% - Accent1 5" xfId="8" xr:uid="{F7FFB3D5-3B92-4886-B62B-A09826096734}"/>
    <cellStyle name="Comma" xfId="9" builtinId="3"/>
    <cellStyle name="Comma 2" xfId="15" xr:uid="{F88618E5-6D02-454A-B98A-619A254E823D}"/>
    <cellStyle name="Hyperlink" xfId="2" builtinId="8"/>
    <cellStyle name="Normal" xfId="0" builtinId="0"/>
    <cellStyle name="Normal 2" xfId="4" xr:uid="{3882E506-285D-4C86-9BD7-D655DB136DED}"/>
    <cellStyle name="Normal 3" xfId="10" xr:uid="{52F1D222-A934-4229-ADEE-103F5DB12B50}"/>
    <cellStyle name="Per cent" xfId="1" builtinId="5"/>
    <cellStyle name="Percent 2" xfId="3" xr:uid="{3D387D1E-2F96-4E4E-9DD0-0DE1431117ED}"/>
    <cellStyle name="Percent 2 2" xfId="11" xr:uid="{28393584-407F-440D-97A4-17DDBBD17147}"/>
  </cellStyles>
  <dxfs count="78">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left" vertical="center" textRotation="0" wrapText="1" indent="0" justifyLastLine="0" shrinkToFit="0" readingOrder="0"/>
    </dxf>
    <dxf>
      <font>
        <strike val="0"/>
        <outline val="0"/>
        <shadow val="0"/>
        <u val="none"/>
        <vertAlign val="baseline"/>
        <sz val="10"/>
        <color rgb="FF002060"/>
        <name val="Candara"/>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theme="8" tint="-0.24994659260841701"/>
        </left>
        <right/>
        <top/>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b val="0"/>
        <i val="0"/>
        <strike val="0"/>
        <condense val="0"/>
        <extend val="0"/>
        <outline val="0"/>
        <shadow val="0"/>
        <u val="none"/>
        <vertAlign val="baseline"/>
        <sz val="10"/>
        <color rgb="FF002060"/>
        <name val="Candar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8" tint="-0.24994659260841701"/>
        </left>
        <right style="thin">
          <color theme="8" tint="-0.24994659260841701"/>
        </right>
        <top/>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strike val="0"/>
        <outline val="0"/>
        <shadow val="0"/>
        <u val="none"/>
        <vertAlign val="baseline"/>
        <sz val="10"/>
        <color rgb="FF002060"/>
        <name val="Candar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8" tint="-0.24994659260841701"/>
        </left>
        <right style="thin">
          <color theme="8" tint="-0.24994659260841701"/>
        </right>
        <top/>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strike val="0"/>
        <outline val="0"/>
        <shadow val="0"/>
        <u val="none"/>
        <vertAlign val="baseline"/>
        <sz val="10"/>
        <color rgb="FF002060"/>
        <name val="Candar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8" tint="-0.24994659260841701"/>
        </left>
        <right style="thin">
          <color theme="8" tint="-0.24994659260841701"/>
        </right>
        <top/>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strike val="0"/>
        <outline val="0"/>
        <shadow val="0"/>
        <u val="none"/>
        <vertAlign val="baseline"/>
        <sz val="10"/>
        <color rgb="FF002060"/>
        <name val="Candar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8" tint="-0.24994659260841701"/>
        </left>
        <right style="thin">
          <color theme="8" tint="-0.24994659260841701"/>
        </right>
        <top/>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strike val="0"/>
        <outline val="0"/>
        <shadow val="0"/>
        <u val="none"/>
        <vertAlign val="baseline"/>
        <sz val="10"/>
        <color rgb="FF002060"/>
        <name val="Candar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8" tint="-0.24994659260841701"/>
        </left>
        <right style="thin">
          <color theme="8" tint="-0.24994659260841701"/>
        </right>
        <top/>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strike val="0"/>
        <outline val="0"/>
        <shadow val="0"/>
        <u val="none"/>
        <vertAlign val="baseline"/>
        <sz val="10"/>
        <color rgb="FF002060"/>
        <name val="Candar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8" tint="-0.24994659260841701"/>
        </left>
        <right style="thin">
          <color theme="8" tint="-0.24994659260841701"/>
        </right>
        <top/>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strike val="0"/>
        <outline val="0"/>
        <shadow val="0"/>
        <u val="none"/>
        <vertAlign val="baseline"/>
        <sz val="10"/>
        <color rgb="FF002060"/>
        <name val="Candar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8" tint="-0.24994659260841701"/>
        </left>
        <right style="thin">
          <color theme="8" tint="-0.24994659260841701"/>
        </right>
        <top/>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strike val="0"/>
        <outline val="0"/>
        <shadow val="0"/>
        <u val="none"/>
        <vertAlign val="baseline"/>
        <sz val="10"/>
        <color rgb="FF002060"/>
        <name val="Candar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8" tint="-0.24994659260841701"/>
        </left>
        <right style="thin">
          <color theme="8" tint="-0.24994659260841701"/>
        </right>
        <top/>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b val="0"/>
        <i val="0"/>
        <strike val="0"/>
        <condense val="0"/>
        <extend val="0"/>
        <outline val="0"/>
        <shadow val="0"/>
        <u val="none"/>
        <vertAlign val="baseline"/>
        <sz val="10"/>
        <color rgb="FF002060"/>
        <name val="Candar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8" tint="-0.24994659260841701"/>
        </left>
        <right style="thin">
          <color theme="8" tint="-0.24994659260841701"/>
        </right>
        <top/>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strike val="0"/>
        <outline val="0"/>
        <shadow val="0"/>
        <u val="none"/>
        <vertAlign val="baseline"/>
        <sz val="10"/>
        <color rgb="FF002060"/>
        <name val="Candar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8" tint="-0.24994659260841701"/>
        </left>
        <right style="thin">
          <color theme="8" tint="-0.24994659260841701"/>
        </right>
        <top/>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b val="0"/>
        <i val="0"/>
        <strike val="0"/>
        <condense val="0"/>
        <extend val="0"/>
        <outline val="0"/>
        <shadow val="0"/>
        <u val="none"/>
        <vertAlign val="baseline"/>
        <sz val="10"/>
        <color rgb="FF002060"/>
        <name val="Candara"/>
        <family val="2"/>
        <scheme val="none"/>
      </font>
      <alignment horizontal="center" vertical="center" textRotation="0" wrapText="1" indent="0" justifyLastLine="0" shrinkToFit="0" readingOrder="0"/>
      <border diagonalUp="0" diagonalDown="0" outline="0">
        <left style="thin">
          <color theme="8" tint="-0.24994659260841701"/>
        </left>
        <right style="thin">
          <color theme="8" tint="-0.24994659260841701"/>
        </right>
        <top/>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strike val="0"/>
        <outline val="0"/>
        <shadow val="0"/>
        <u val="none"/>
        <vertAlign val="baseline"/>
        <sz val="10"/>
        <color rgb="FF002060"/>
        <name val="Candar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8" tint="-0.24994659260841701"/>
        </left>
        <right style="thin">
          <color theme="8" tint="-0.24994659260841701"/>
        </right>
        <top/>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strike val="0"/>
        <outline val="0"/>
        <shadow val="0"/>
        <u val="none"/>
        <vertAlign val="baseline"/>
        <sz val="10"/>
        <color rgb="FF002060"/>
        <name val="Candar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8" tint="-0.24994659260841701"/>
        </left>
        <right style="thin">
          <color theme="8" tint="-0.24994659260841701"/>
        </right>
        <top/>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b val="0"/>
        <i val="0"/>
        <strike val="0"/>
        <condense val="0"/>
        <extend val="0"/>
        <outline val="0"/>
        <shadow val="0"/>
        <u val="none"/>
        <vertAlign val="baseline"/>
        <sz val="10"/>
        <color rgb="FF002060"/>
        <name val="Candara"/>
        <family val="2"/>
        <scheme val="none"/>
      </font>
      <alignment horizontal="center" vertical="center" textRotation="0" wrapText="0" indent="0" justifyLastLine="0" shrinkToFit="0" readingOrder="0"/>
      <border diagonalUp="0" diagonalDown="0" outline="0">
        <left style="thin">
          <color theme="8" tint="-0.24994659260841701"/>
        </left>
        <right style="thin">
          <color theme="8" tint="-0.24994659260841701"/>
        </right>
        <top/>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strike val="0"/>
        <outline val="0"/>
        <shadow val="0"/>
        <u val="none"/>
        <vertAlign val="baseline"/>
        <sz val="10"/>
        <color rgb="FF002060"/>
        <name val="Candara"/>
        <family val="2"/>
        <scheme val="none"/>
      </font>
      <fill>
        <patternFill patternType="none">
          <fgColor indexed="64"/>
          <bgColor auto="1"/>
        </patternFill>
      </fill>
      <alignment horizontal="center" vertical="center" textRotation="0" indent="0" justifyLastLine="0" shrinkToFit="0" readingOrder="0"/>
      <border diagonalUp="0" diagonalDown="0" outline="0">
        <left style="thin">
          <color theme="8" tint="-0.24994659260841701"/>
        </left>
        <right style="thin">
          <color theme="8" tint="-0.24994659260841701"/>
        </right>
        <top/>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general" vertical="center" textRotation="0" wrapText="0" indent="0" justifyLastLine="0" shrinkToFit="0" readingOrder="0"/>
      <border diagonalUp="0" diagonalDown="0" outline="0">
        <left/>
        <right style="thin">
          <color theme="4" tint="-0.24994659260841701"/>
        </right>
        <top style="thin">
          <color theme="8" tint="-0.24994659260841701"/>
        </top>
        <bottom/>
      </border>
    </dxf>
    <dxf>
      <font>
        <strike val="0"/>
        <outline val="0"/>
        <shadow val="0"/>
        <u val="none"/>
        <vertAlign val="baseline"/>
        <sz val="10"/>
        <color rgb="FF002060"/>
        <name val="Candara"/>
        <family val="2"/>
        <scheme val="none"/>
      </font>
      <fill>
        <patternFill patternType="none">
          <fgColor indexed="64"/>
          <bgColor auto="1"/>
        </patternFill>
      </fill>
      <alignment vertical="center" textRotation="0" indent="0" justifyLastLine="0" shrinkToFit="0" readingOrder="0"/>
      <border diagonalUp="0" diagonalDown="0" outline="0">
        <left style="thin">
          <color theme="8" tint="-0.24994659260841701"/>
        </left>
        <right style="thin">
          <color theme="8" tint="-0.24994659260841701"/>
        </right>
        <top/>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1" indent="0" justifyLastLine="0" shrinkToFit="0" readingOrder="0"/>
      <border diagonalUp="0" diagonalDown="0" outline="0">
        <left/>
        <right/>
        <top style="thin">
          <color theme="8" tint="-0.24994659260841701"/>
        </top>
        <bottom/>
      </border>
    </dxf>
    <dxf>
      <font>
        <strike val="0"/>
        <outline val="0"/>
        <shadow val="0"/>
        <u val="none"/>
        <vertAlign val="baseline"/>
        <sz val="10"/>
        <color rgb="FF002060"/>
        <name val="Candar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8" tint="-0.24994659260841701"/>
        </left>
        <right style="thin">
          <color theme="8" tint="-0.24994659260841701"/>
        </right>
        <top/>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general" vertical="center" textRotation="0" wrapText="1" indent="0" justifyLastLine="0" shrinkToFit="0" readingOrder="0"/>
      <border diagonalUp="0" diagonalDown="0" outline="0">
        <left/>
        <right/>
        <top style="thin">
          <color theme="8" tint="-0.24994659260841701"/>
        </top>
        <bottom/>
      </border>
    </dxf>
    <dxf>
      <font>
        <strike val="0"/>
        <outline val="0"/>
        <shadow val="0"/>
        <u val="none"/>
        <vertAlign val="baseline"/>
        <sz val="10"/>
        <color rgb="FF002060"/>
        <name val="Candara"/>
        <family val="2"/>
        <scheme val="none"/>
      </font>
      <fill>
        <patternFill patternType="none">
          <fgColor indexed="64"/>
          <bgColor auto="1"/>
        </patternFill>
      </fill>
      <alignment vertical="center" textRotation="0" wrapText="1" indent="0" justifyLastLine="0" shrinkToFit="0" readingOrder="0"/>
      <border diagonalUp="0" diagonalDown="0" outline="0">
        <right style="thin">
          <color theme="8" tint="-0.24994659260841701"/>
        </right>
        <top/>
        <bottom/>
      </border>
    </dxf>
    <dxf>
      <font>
        <strike val="0"/>
        <outline val="0"/>
        <shadow val="0"/>
        <u val="none"/>
        <vertAlign val="baseline"/>
        <sz val="10"/>
        <color theme="0"/>
        <name val="Candara"/>
        <family val="2"/>
        <scheme val="none"/>
      </font>
      <fill>
        <patternFill patternType="solid">
          <fgColor indexed="64"/>
          <bgColor theme="8" tint="0.39997558519241921"/>
        </patternFill>
      </fill>
    </dxf>
    <dxf>
      <font>
        <strike val="0"/>
        <outline val="0"/>
        <shadow val="0"/>
        <u val="none"/>
        <vertAlign val="baseline"/>
        <sz val="10"/>
        <name val="Candara"/>
        <scheme val="none"/>
      </font>
      <fill>
        <patternFill patternType="solid">
          <fgColor indexed="64"/>
          <bgColor theme="0" tint="-0.14999847407452621"/>
        </patternFill>
      </fill>
      <alignment horizontal="general" vertical="center" textRotation="0" wrapText="1" indent="0" justifyLastLine="0" shrinkToFit="0" readingOrder="0"/>
    </dxf>
    <dxf>
      <font>
        <strike val="0"/>
        <outline val="0"/>
        <shadow val="0"/>
        <u val="none"/>
        <vertAlign val="baseline"/>
        <sz val="10"/>
        <name val="Candara"/>
        <scheme val="none"/>
      </font>
      <fill>
        <patternFill patternType="solid">
          <fgColor indexed="64"/>
          <bgColor theme="8" tint="-0.499984740745262"/>
        </patternFill>
      </fill>
      <alignment horizontal="general" vertical="top" textRotation="0" wrapText="1" indent="0" justifyLastLine="0" shrinkToFit="0" readingOrder="0"/>
    </dxf>
    <dxf>
      <font>
        <strike val="0"/>
        <outline val="0"/>
        <shadow val="0"/>
        <u val="none"/>
        <vertAlign val="baseline"/>
        <sz val="10"/>
        <color rgb="FF002060"/>
        <name val="Candara"/>
        <family val="2"/>
        <scheme val="none"/>
      </font>
    </dxf>
    <dxf>
      <font>
        <strike val="0"/>
        <outline val="0"/>
        <shadow val="0"/>
        <u val="none"/>
        <vertAlign val="baseline"/>
        <sz val="10"/>
        <color rgb="FF002060"/>
        <name val="Candara"/>
        <family val="2"/>
        <scheme val="none"/>
      </font>
    </dxf>
    <dxf>
      <font>
        <strike val="0"/>
        <outline val="0"/>
        <shadow val="0"/>
        <u val="none"/>
        <vertAlign val="baseline"/>
        <sz val="10"/>
        <color rgb="FF002060"/>
        <name val="Candara"/>
        <family val="2"/>
        <scheme val="none"/>
      </font>
    </dxf>
    <dxf>
      <font>
        <strike val="0"/>
        <outline val="0"/>
        <shadow val="0"/>
        <u val="none"/>
        <vertAlign val="baseline"/>
        <sz val="10"/>
        <color rgb="FF002060"/>
        <name val="Candara"/>
        <family val="2"/>
        <scheme val="none"/>
      </font>
    </dxf>
    <dxf>
      <font>
        <strike val="0"/>
        <outline val="0"/>
        <shadow val="0"/>
        <u val="none"/>
        <vertAlign val="baseline"/>
        <sz val="10"/>
        <color rgb="FF002060"/>
        <name val="Candara"/>
        <family val="2"/>
        <scheme val="none"/>
      </font>
    </dxf>
    <dxf>
      <font>
        <strike val="0"/>
        <outline val="0"/>
        <shadow val="0"/>
        <u val="none"/>
        <vertAlign val="baseline"/>
        <sz val="10"/>
        <color rgb="FF002060"/>
        <name val="Candara"/>
        <family val="2"/>
        <scheme val="none"/>
      </font>
    </dxf>
    <dxf>
      <font>
        <strike val="0"/>
        <outline val="0"/>
        <shadow val="0"/>
        <u val="none"/>
        <vertAlign val="baseline"/>
        <sz val="10"/>
        <color rgb="FF002060"/>
        <name val="Candara"/>
        <family val="2"/>
        <scheme val="none"/>
      </font>
    </dxf>
    <dxf>
      <font>
        <strike val="0"/>
        <outline val="0"/>
        <shadow val="0"/>
        <u val="none"/>
        <vertAlign val="baseline"/>
        <sz val="10"/>
        <color rgb="FF002060"/>
        <name val="Candara"/>
        <family val="2"/>
        <scheme val="none"/>
      </font>
    </dxf>
    <dxf>
      <font>
        <strike val="0"/>
        <outline val="0"/>
        <shadow val="0"/>
        <u val="none"/>
        <vertAlign val="baseline"/>
        <sz val="10"/>
        <color rgb="FF002060"/>
        <name val="Candara"/>
        <family val="2"/>
        <scheme val="none"/>
      </font>
    </dxf>
    <dxf>
      <font>
        <strike val="0"/>
        <outline val="0"/>
        <shadow val="0"/>
        <u val="none"/>
        <vertAlign val="baseline"/>
        <sz val="10"/>
        <name val="Candara"/>
        <family val="2"/>
        <scheme val="none"/>
      </font>
      <fill>
        <patternFill patternType="solid">
          <fgColor indexed="64"/>
          <bgColor rgb="FF002060"/>
        </patternFill>
      </fill>
    </dxf>
    <dxf>
      <font>
        <strike val="0"/>
        <outline val="0"/>
        <shadow val="0"/>
        <vertAlign val="baseline"/>
        <name val="Candara"/>
        <family val="2"/>
        <scheme val="none"/>
      </font>
    </dxf>
    <dxf>
      <font>
        <b val="0"/>
        <i val="0"/>
        <strike val="0"/>
        <condense val="0"/>
        <extend val="0"/>
        <outline val="0"/>
        <shadow val="0"/>
        <u val="none"/>
        <vertAlign val="baseline"/>
        <sz val="10"/>
        <color auto="1"/>
        <name val="Candara"/>
        <family val="2"/>
        <scheme val="none"/>
      </font>
      <alignment horizontal="left" vertical="center" textRotation="0" wrapText="1" indent="0" justifyLastLine="0" shrinkToFit="0" readingOrder="0"/>
    </dxf>
    <dxf>
      <font>
        <b val="0"/>
        <i val="0"/>
        <strike val="0"/>
        <condense val="0"/>
        <extend val="0"/>
        <outline val="0"/>
        <shadow val="0"/>
        <u val="none"/>
        <vertAlign val="baseline"/>
        <sz val="10"/>
        <color auto="1"/>
        <name val="Candara"/>
        <family val="2"/>
        <scheme val="none"/>
      </font>
      <alignment horizontal="left" vertical="center" textRotation="0" wrapText="1" indent="0" justifyLastLine="0" shrinkToFit="0" readingOrder="0"/>
    </dxf>
    <dxf>
      <font>
        <b val="0"/>
        <i val="0"/>
        <strike val="0"/>
        <condense val="0"/>
        <extend val="0"/>
        <outline val="0"/>
        <shadow val="0"/>
        <u val="none"/>
        <vertAlign val="baseline"/>
        <sz val="10"/>
        <color auto="1"/>
        <name val="Candara"/>
        <family val="2"/>
        <scheme val="none"/>
      </font>
      <alignment horizontal="left" vertical="center" textRotation="0" wrapText="1" indent="0" justifyLastLine="0" shrinkToFit="0" readingOrder="0"/>
    </dxf>
    <dxf>
      <font>
        <strike val="0"/>
        <outline val="0"/>
        <shadow val="0"/>
        <vertAlign val="baseline"/>
        <name val="Candara"/>
        <family val="2"/>
        <scheme val="none"/>
      </font>
    </dxf>
    <dxf>
      <font>
        <strike val="0"/>
        <outline val="0"/>
        <shadow val="0"/>
        <vertAlign val="baseline"/>
        <name val="Candara"/>
        <family val="2"/>
        <scheme val="none"/>
      </font>
      <alignment horizontal="left" vertical="center" textRotation="0" wrapText="1" indent="0" justifyLastLine="0" shrinkToFit="0" readingOrder="0"/>
    </dxf>
    <dxf>
      <font>
        <strike val="0"/>
        <outline val="0"/>
        <shadow val="0"/>
        <vertAlign val="baseline"/>
        <name val="Candara"/>
        <family val="2"/>
        <scheme val="none"/>
      </font>
    </dxf>
    <dxf>
      <font>
        <strike val="0"/>
        <outline val="0"/>
        <shadow val="0"/>
        <vertAlign val="baseline"/>
        <name val="Candara"/>
        <family val="2"/>
        <scheme val="none"/>
      </font>
    </dxf>
    <dxf>
      <font>
        <strike val="0"/>
        <outline val="0"/>
        <shadow val="0"/>
        <vertAlign val="baseline"/>
        <name val="Candara"/>
        <family val="2"/>
        <scheme val="none"/>
      </font>
    </dxf>
    <dxf>
      <font>
        <strike val="0"/>
        <outline val="0"/>
        <shadow val="0"/>
        <vertAlign val="baseline"/>
        <name val="Candara"/>
        <family val="2"/>
        <scheme val="none"/>
      </font>
    </dxf>
    <dxf>
      <font>
        <strike val="0"/>
        <outline val="0"/>
        <shadow val="0"/>
        <vertAlign val="baseline"/>
        <name val="Candara"/>
        <family val="2"/>
        <scheme val="none"/>
      </font>
    </dxf>
    <dxf>
      <font>
        <strike val="0"/>
        <outline val="0"/>
        <shadow val="0"/>
        <vertAlign val="baseline"/>
        <name val="Candara"/>
        <family val="2"/>
        <scheme val="none"/>
      </font>
    </dxf>
    <dxf>
      <font>
        <strike val="0"/>
        <outline val="0"/>
        <shadow val="0"/>
        <vertAlign val="baseline"/>
        <name val="Candara"/>
        <family val="2"/>
        <scheme val="none"/>
      </font>
    </dxf>
    <dxf>
      <font>
        <strike val="0"/>
        <outline val="0"/>
        <shadow val="0"/>
        <vertAlign val="baseline"/>
        <name val="Candara"/>
        <family val="2"/>
        <scheme val="none"/>
      </font>
    </dxf>
    <dxf>
      <font>
        <strike val="0"/>
        <outline val="0"/>
        <shadow val="0"/>
        <vertAlign val="baseline"/>
        <name val="Candara"/>
        <family val="2"/>
        <scheme val="none"/>
      </font>
    </dxf>
    <dxf>
      <font>
        <strike val="0"/>
        <outline val="0"/>
        <shadow val="0"/>
        <vertAlign val="baseline"/>
        <name val="Candara"/>
        <family val="2"/>
        <scheme val="none"/>
      </font>
      <alignment horizontal="left"/>
    </dxf>
    <dxf>
      <font>
        <strike val="0"/>
        <outline val="0"/>
        <shadow val="0"/>
        <vertAlign val="baseline"/>
        <name val="Candara"/>
        <family val="2"/>
        <scheme val="none"/>
      </font>
    </dxf>
    <dxf>
      <font>
        <strike val="0"/>
        <outline val="0"/>
        <shadow val="0"/>
        <vertAlign val="baseline"/>
        <name val="Candara"/>
        <family val="2"/>
        <scheme val="none"/>
      </font>
    </dxf>
    <dxf>
      <font>
        <strike val="0"/>
        <outline val="0"/>
        <shadow val="0"/>
        <vertAlign val="baseline"/>
        <name val="Candara"/>
        <family val="2"/>
        <scheme val="none"/>
      </font>
    </dxf>
    <dxf>
      <font>
        <strike val="0"/>
        <outline val="0"/>
        <shadow val="0"/>
        <vertAlign val="baseline"/>
        <name val="Candara"/>
        <family val="2"/>
        <scheme val="none"/>
      </font>
    </dxf>
    <dxf>
      <font>
        <strike val="0"/>
        <outline val="0"/>
        <shadow val="0"/>
        <vertAlign val="baseline"/>
        <name val="Candara"/>
        <family val="2"/>
        <scheme val="none"/>
      </font>
    </dxf>
    <dxf>
      <font>
        <strike val="0"/>
        <outline val="0"/>
        <shadow val="0"/>
        <vertAlign val="baseline"/>
        <name val="Candara"/>
        <family val="2"/>
        <scheme val="none"/>
      </font>
    </dxf>
    <dxf>
      <font>
        <strike val="0"/>
        <outline val="0"/>
        <shadow val="0"/>
        <vertAlign val="baseline"/>
        <name val="Candara"/>
        <family val="2"/>
        <scheme val="none"/>
      </font>
    </dxf>
    <dxf>
      <font>
        <strike val="0"/>
        <outline val="0"/>
        <shadow val="0"/>
        <vertAlign val="baseline"/>
        <name val="Candara"/>
        <family val="2"/>
        <scheme val="none"/>
      </font>
    </dxf>
    <dxf>
      <font>
        <strike val="0"/>
        <outline val="0"/>
        <shadow val="0"/>
        <vertAlign val="baseline"/>
        <name val="Candara"/>
        <family val="2"/>
        <scheme val="none"/>
      </font>
    </dxf>
    <dxf>
      <font>
        <strike val="0"/>
        <outline val="0"/>
        <shadow val="0"/>
        <vertAlign val="baseline"/>
        <name val="Candara"/>
        <family val="2"/>
        <scheme val="none"/>
      </font>
    </dxf>
    <dxf>
      <font>
        <strike val="0"/>
        <outline val="0"/>
        <shadow val="0"/>
        <vertAlign val="baseline"/>
        <name val="Candara"/>
        <family val="2"/>
        <scheme val="none"/>
      </font>
      <fill>
        <patternFill patternType="solid">
          <fgColor indexed="64"/>
          <bgColor theme="8" tint="-0.249977111117893"/>
        </patternFill>
      </fill>
    </dxf>
  </dxfs>
  <tableStyles count="1" defaultTableStyle="TableStyleMedium2" defaultPivotStyle="PivotStyleLight16">
    <tableStyle name="Style de tableau 1" pivot="0" count="0" xr9:uid="{00000000-0011-0000-FFFF-FFFF00000000}"/>
  </tableStyles>
  <colors>
    <mruColors>
      <color rgb="FFE3E9F5"/>
      <color rgb="FF99CCFF"/>
      <color rgb="FFE2EFDA"/>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au4" displayName="Tableau4" ref="A5:Y45" totalsRowShown="0" headerRowDxfId="77" dataDxfId="76">
  <autoFilter ref="A5:Y45" xr:uid="{00000000-0009-0000-0100-000004000000}"/>
  <sortState xmlns:xlrd2="http://schemas.microsoft.com/office/spreadsheetml/2017/richdata2" ref="A6:Y45">
    <sortCondition ref="B5:B45"/>
  </sortState>
  <tableColumns count="25">
    <tableColumn id="1" xr3:uid="{00000000-0010-0000-0100-000001000000}" name="Number" dataDxfId="75"/>
    <tableColumn id="2" xr3:uid="{00000000-0010-0000-0100-000002000000}" name="ISO country code" dataDxfId="74"/>
    <tableColumn id="3" xr3:uid="{00000000-0010-0000-0100-000003000000}" name="Group" dataDxfId="73"/>
    <tableColumn id="4" xr3:uid="{00000000-0010-0000-0100-000004000000}" name="Short Name" dataDxfId="72"/>
    <tableColumn id="5" xr3:uid="{00000000-0010-0000-0100-000005000000}" name="Full legal name" dataDxfId="71"/>
    <tableColumn id="6" xr3:uid="{00000000-0010-0000-0100-000006000000}" name="Registered address" dataDxfId="70"/>
    <tableColumn id="7" xr3:uid="{00000000-0010-0000-0100-000007000000}" name="Website" dataDxfId="69"/>
    <tableColumn id="8" xr3:uid="{00000000-0010-0000-0100-000008000000}" name="General email address" dataDxfId="68"/>
    <tableColumn id="21" xr3:uid="{00000000-0010-0000-0100-000015000000}" name="Membership_x000a_ECSDA, ACG, ACSDA, AECSD, AMEDA" dataDxfId="67"/>
    <tableColumn id="9" xr3:uid="{00000000-0010-0000-0100-000009000000}" name="LEI number of the CSD" dataDxfId="66"/>
    <tableColumn id="11" xr3:uid="{00000000-0010-0000-0100-00000B000000}" name="Total number of employees" dataDxfId="65"/>
    <tableColumn id="10" xr3:uid="{00000000-0010-0000-0100-00000A000000}" name="Equivalent Full time employees" dataDxfId="64"/>
    <tableColumn id="20" xr3:uid="{00000000-0010-0000-0100-000014000000}" name="CSDR Licence_x000a_(Yes/No/NA)" dataDxfId="63"/>
    <tableColumn id="12" xr3:uid="{00000000-0010-0000-0100-00000C000000}" name="Does your CSD has a banking licence (Yes/No)" dataDxfId="62"/>
    <tableColumn id="19" xr3:uid="{00000000-0010-0000-0100-000013000000}" name="Profit aim" dataDxfId="61"/>
    <tableColumn id="17" xr3:uid="{00000000-0010-0000-0100-000011000000}" name="Designated SSS under SFD" dataDxfId="60"/>
    <tableColumn id="16" xr3:uid="{00000000-0010-0000-0100-000010000000}" name="Eurosystem eligible SSS" dataDxfId="59"/>
    <tableColumn id="15" xr3:uid="{00000000-0010-0000-0100-00000F000000}" name="T2S Participation" dataDxfId="58"/>
    <tableColumn id="14" xr3:uid="{00000000-0010-0000-0100-00000E000000}" name="T2S currency" dataDxfId="57"/>
    <tableColumn id="13" xr3:uid="{00000000-0010-0000-0100-00000D000000}" name="BIS DVP model" dataDxfId="56"/>
    <tableColumn id="18" xr3:uid="{00000000-0010-0000-0100-000012000000}" name="Comments" dataDxfId="55"/>
    <tableColumn id="25" xr3:uid="{C22ED163-30F0-4015-9C13-23AC6B65B864}" name="Are you AML Compliant for your relations with your participants? Yes/No" dataDxfId="54"/>
    <tableColumn id="24" xr3:uid="{60943C5C-FCE5-4FD5-84B2-AFC44F4EF638}" name="Are you AML Compliant for your relations with the issuers? Yes/No" dataDxfId="53"/>
    <tableColumn id="26" xr3:uid="{004293C7-3E81-4EF9-8E7C-A6FF211FAEE9}" name="Other_x000a_Please specify" dataDxfId="52"/>
    <tableColumn id="22" xr3:uid="{00000000-0010-0000-0100-000016000000}" name=" Please describe the most important events for your CSD during the past year. " dataDxfId="51"/>
  </tableColumns>
  <tableStyleInfo name="TableStyleMedium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24CB429-B9EC-4499-A613-ABFCE8A86E20}" name="Table1" displayName="Table1" ref="A6:H46" totalsRowShown="0" headerRowDxfId="50" dataDxfId="49">
  <autoFilter ref="A6:H46" xr:uid="{724CB429-B9EC-4499-A613-ABFCE8A86E20}"/>
  <tableColumns count="8">
    <tableColumn id="1" xr3:uid="{93FACB98-3147-4E99-BA69-81AD2919683E}" name="-" dataDxfId="48"/>
    <tableColumn id="2" xr3:uid="{24E96A33-2A67-4AA7-B4DD-5C9F3A766EDC}" name="1" dataDxfId="47"/>
    <tableColumn id="3" xr3:uid="{958BA4A9-5613-4813-A259-DCEC79F83C6C}" name="Name of the company" dataDxfId="46"/>
    <tableColumn id="4" xr3:uid="{5FA9D2E4-965B-488C-8A2A-3DBBB66B9021}" name="Please provide the total NUMBER of corporate action events involving payments" dataDxfId="45"/>
    <tableColumn id="5" xr3:uid="{21449E90-5B7D-4E2F-9D6C-2B3D58B28D3B}" name="Please provide total VALUE of corporate actions involving payments (in local currency) in MILLIONS i.e. '000 000.00'" dataDxfId="44"/>
    <tableColumn id="6" xr3:uid="{8D3CA01D-F0C0-42D6-8619-7659A871CF61}" name="Value in EUR in MILLIONS i.e. '000 000.00'" dataDxfId="43"/>
    <tableColumn id="7" xr3:uid="{9AE2594E-91FE-4D2B-9585-63E97563DB73}" name="Please provide the NUMBER of New issues _x000a_Total number of new ISIN codes of securities issued or safe-kept in the CSD from 1 January to 31 December" dataDxfId="42"/>
    <tableColumn id="8" xr3:uid="{2A55719D-C2B2-4D72-AB9B-CEC7E1CEAF06}" name="Please provide the NUMBER of_x000a_Redemptions _x000a_Total number of ISIN codes of securities issued or safe-kept in the CSD that are deleted. New or deleted ISIN codes of stripped securities are not considered." dataDxfId="41"/>
  </tableColumns>
  <tableStyleInfo name="TableStyleMedium1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04D1226-03A2-46C1-AADC-CF4562A56A35}" name="Tableau246" displayName="Tableau246" ref="A7:S48" totalsRowCount="1" headerRowDxfId="40" dataDxfId="39" totalsRowDxfId="38">
  <autoFilter ref="A7:S47" xr:uid="{104D1226-03A2-46C1-AADC-CF4562A56A35}"/>
  <sortState xmlns:xlrd2="http://schemas.microsoft.com/office/spreadsheetml/2017/richdata2" ref="A8:S47">
    <sortCondition ref="R5:R45"/>
  </sortState>
  <tableColumns count="19">
    <tableColumn id="1" xr3:uid="{D4A117DE-6030-4D5D-8CA0-470DAAAC7F1C}" name="Number ECSDA members" dataDxfId="37" totalsRowDxfId="36"/>
    <tableColumn id="2" xr3:uid="{FDC729AC-1082-4C68-B405-1A8FBB84EE7B}" name="Country ISO Code" dataDxfId="35" totalsRowDxfId="34"/>
    <tableColumn id="15" xr3:uid="{C7FA94AA-87BF-4578-B706-2F78B091066B}" name="Member" dataDxfId="33" totalsRowDxfId="32"/>
    <tableColumn id="3" xr3:uid="{4BEFA512-B643-430A-B473-0D4968E256C5}" name="Trade Repository Services" totalsRowFunction="custom" dataDxfId="31" totalsRowDxfId="30">
      <totalsRowFormula>SUM(D8:D47)</totalsRowFormula>
    </tableColumn>
    <tableColumn id="12" xr3:uid="{E6030C20-A92A-4E73-B94A-3DB4FD838A9D}" name="Matching" totalsRowFunction="custom" dataDxfId="29" totalsRowDxfId="28">
      <totalsRowFormula>SUM(E8:E47)</totalsRowFormula>
    </tableColumn>
    <tableColumn id="4" xr3:uid="{D17401D1-7BC1-4883-A059-539A0265535E}" name="Information Services" totalsRowFunction="custom" dataDxfId="27" totalsRowDxfId="26">
      <totalsRowFormula>SUM(F8:F47)</totalsRowFormula>
    </tableColumn>
    <tableColumn id="5" xr3:uid="{1282BD47-696C-49F4-ACEF-53D6FF959B49}" name="National Numbering Agency Services" totalsRowFunction="custom" dataDxfId="25" totalsRowDxfId="24">
      <totalsRowFormula>SUM(G8:G47)</totalsRowFormula>
    </tableColumn>
    <tableColumn id="19" xr3:uid="{F5581FB6-30D1-4E8D-A92B-548A5D6CE3C1}" name="Issuer services" totalsRowFunction="custom" dataDxfId="23" totalsRowDxfId="22">
      <totalsRowFormula>SUM(H8:H47)</totalsRowFormula>
    </tableColumn>
    <tableColumn id="6" xr3:uid="{B037B0F8-460F-4D88-AB4A-31B8650BCE5D}" name="Technological solutions" totalsRowFunction="custom" dataDxfId="21" totalsRowDxfId="20">
      <totalsRowFormula>SUM(I8:I47)</totalsRowFormula>
    </tableColumn>
    <tableColumn id="18" xr3:uid="{106BB6F3-846F-40CF-A145-DA9AC696B59A}" name="Securities Lending &amp; borrowing" totalsRowFunction="custom" dataDxfId="19" totalsRowDxfId="18">
      <totalsRowFormula>SUM(J8:J47)</totalsRowFormula>
    </tableColumn>
    <tableColumn id="7" xr3:uid="{55675DFE-4B75-4ED3-94B2-7F0DF0BEBB74}" name="Triparty Services" totalsRowFunction="custom" dataDxfId="17" totalsRowDxfId="16">
      <totalsRowFormula>SUM(K8:K47)</totalsRowFormula>
    </tableColumn>
    <tableColumn id="8" xr3:uid="{ECDECA83-4202-404F-8074-45B7A2E05B6E}" name="Legal Entity Identifier (LEI) Services" totalsRowFunction="custom" dataDxfId="15" totalsRowDxfId="14">
      <totalsRowFormula>SUM(L8:L47)</totalsRowFormula>
    </tableColumn>
    <tableColumn id="9" xr3:uid="{195B6853-97A7-4720-AC5C-89DAC8467716}" name="Valuation Services" totalsRowFunction="custom" dataDxfId="13" totalsRowDxfId="12">
      <totalsRowFormula>SUM(M8:M47)</totalsRowFormula>
    </tableColumn>
    <tableColumn id="10" xr3:uid="{9F1D218C-4DC1-47C8-8743-1809AC916A91}" name="Cash Account and other Cash Services" totalsRowFunction="custom" dataDxfId="11" totalsRowDxfId="10">
      <totalsRowFormula>SUM(N8:N47)</totalsRowFormula>
    </tableColumn>
    <tableColumn id="11" xr3:uid="{2BBE0E9D-EFF8-4AAB-9F74-4BC9A1E15609}" name="e-Voting Platform" totalsRowFunction="custom" dataDxfId="9" totalsRowDxfId="8">
      <totalsRowFormula>SUM(O8:O47)</totalsRowFormula>
    </tableColumn>
    <tableColumn id="13" xr3:uid="{468CB3AC-A931-40DF-ABA8-A097C207971E}" name="Funds Order Routing Platform" totalsRowFunction="custom" dataDxfId="7" totalsRowDxfId="6">
      <totalsRowFormula>SUM(P8:P47)</totalsRowFormula>
    </tableColumn>
    <tableColumn id="16" xr3:uid="{9F1C9712-E1EA-49D6-BE8D-D58E43195C47}" name="None of the previous" totalsRowFunction="custom" dataDxfId="5" totalsRowDxfId="4">
      <totalsRowFormula>SUM(Q8:Q47)</totalsRowFormula>
    </tableColumn>
    <tableColumn id="17" xr3:uid="{0A5889D0-1447-4485-86B4-39E8A1A4E9E8}" name="Use of DLT" totalsRowFunction="custom" dataDxfId="3" totalsRowDxfId="2">
      <totalsRowFormula>SUM(R8:R47)</totalsRowFormula>
    </tableColumn>
    <tableColumn id="14" xr3:uid="{ADBFE947-ECD7-4F28-81D1-F91462480DDE}" name="Other (please explain, also specify how DLT is used and in which stage is the project, if at all)" dataDxfId="1" totalsRowDxfId="0"/>
  </tableColumns>
  <tableStyleInfo name="TableStyleMedium13" showFirstColumn="0" showLastColumn="0" showRowStripes="1" showColumnStripes="0"/>
</table>
</file>

<file path=xl/theme/theme1.xml><?xml version="1.0" encoding="utf-8"?>
<a:theme xmlns:a="http://schemas.openxmlformats.org/drawingml/2006/main" name="Thème Office">
  <a:themeElements>
    <a:clrScheme name="Custom 1">
      <a:dk1>
        <a:sysClr val="windowText" lastClr="000000"/>
      </a:dk1>
      <a:lt1>
        <a:sysClr val="window" lastClr="FFFFFF"/>
      </a:lt1>
      <a:dk2>
        <a:srgbClr val="44546A"/>
      </a:dk2>
      <a:lt2>
        <a:srgbClr val="E7E6E6"/>
      </a:lt2>
      <a:accent1>
        <a:srgbClr val="C2DFFD"/>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luxcsd.com/luxcsd-en/" TargetMode="External"/><Relationship Id="rId21" Type="http://schemas.openxmlformats.org/officeDocument/2006/relationships/hyperlink" Target="https://www.six-group.com/securities-services/en/home.html" TargetMode="External"/><Relationship Id="rId42" Type="http://schemas.openxmlformats.org/officeDocument/2006/relationships/hyperlink" Target="mailto:interbolsa@euronext.com" TargetMode="External"/><Relationship Id="rId47" Type="http://schemas.openxmlformats.org/officeDocument/2006/relationships/hyperlink" Target="https://www.roclear.ro/" TargetMode="External"/><Relationship Id="rId63" Type="http://schemas.openxmlformats.org/officeDocument/2006/relationships/hyperlink" Target="http://www.cse.com.cy/en-GB/central-depository/" TargetMode="External"/><Relationship Id="rId68" Type="http://schemas.openxmlformats.org/officeDocument/2006/relationships/hyperlink" Target="http://www.kcsd.kz/" TargetMode="External"/><Relationship Id="rId2" Type="http://schemas.openxmlformats.org/officeDocument/2006/relationships/hyperlink" Target="http://www.ecb.int/paym/coll/coll/eligiblesss/html/index.en.html" TargetMode="External"/><Relationship Id="rId16" Type="http://schemas.openxmlformats.org/officeDocument/2006/relationships/hyperlink" Target="http://www.rvp.ba/english/" TargetMode="External"/><Relationship Id="rId29" Type="http://schemas.openxmlformats.org/officeDocument/2006/relationships/hyperlink" Target="https://www-en.kdd.si/" TargetMode="External"/><Relationship Id="rId11" Type="http://schemas.openxmlformats.org/officeDocument/2006/relationships/hyperlink" Target="https://www.borzamalta.com.mt/depository" TargetMode="External"/><Relationship Id="rId24" Type="http://schemas.openxmlformats.org/officeDocument/2006/relationships/hyperlink" Target="https://www.euroclear.com/finland/en.html" TargetMode="External"/><Relationship Id="rId32" Type="http://schemas.openxmlformats.org/officeDocument/2006/relationships/hyperlink" Target="https://www.clearstream.com/" TargetMode="External"/><Relationship Id="rId37" Type="http://schemas.openxmlformats.org/officeDocument/2006/relationships/hyperlink" Target="https://www.vbm.is/english/" TargetMode="External"/><Relationship Id="rId40" Type="http://schemas.openxmlformats.org/officeDocument/2006/relationships/hyperlink" Target="mailto:kdpw@kdpw.pl" TargetMode="External"/><Relationship Id="rId45" Type="http://schemas.openxmlformats.org/officeDocument/2006/relationships/hyperlink" Target="http://www.cdhv.mk/Default.aspx?lng=2" TargetMode="External"/><Relationship Id="rId53" Type="http://schemas.openxmlformats.org/officeDocument/2006/relationships/hyperlink" Target="https://www.mkk.com.tr/en-us/Pages/home.aspx" TargetMode="External"/><Relationship Id="rId58" Type="http://schemas.openxmlformats.org/officeDocument/2006/relationships/hyperlink" Target="mailto:entidadesiberclear@grupobme.es" TargetMode="External"/><Relationship Id="rId66" Type="http://schemas.openxmlformats.org/officeDocument/2006/relationships/hyperlink" Target="https://www.skdd.hr/" TargetMode="External"/><Relationship Id="rId74" Type="http://schemas.openxmlformats.org/officeDocument/2006/relationships/vmlDrawing" Target="../drawings/vmlDrawing1.vml"/><Relationship Id="rId5" Type="http://schemas.openxmlformats.org/officeDocument/2006/relationships/hyperlink" Target="https://www.csd.ua/index.php" TargetMode="External"/><Relationship Id="rId61" Type="http://schemas.openxmlformats.org/officeDocument/2006/relationships/hyperlink" Target="mailto:info@csd-bg.bg" TargetMode="External"/><Relationship Id="rId19" Type="http://schemas.openxmlformats.org/officeDocument/2006/relationships/hyperlink" Target="https://www.crhovrs.org/index.php/en/" TargetMode="External"/><Relationship Id="rId14" Type="http://schemas.openxmlformats.org/officeDocument/2006/relationships/hyperlink" Target="https://www.oekb-csd.at/en" TargetMode="External"/><Relationship Id="rId22" Type="http://schemas.openxmlformats.org/officeDocument/2006/relationships/hyperlink" Target="mailto:cdcp@cdcp.cz" TargetMode="External"/><Relationship Id="rId27" Type="http://schemas.openxmlformats.org/officeDocument/2006/relationships/hyperlink" Target="http://www.kdpw.pl/en/Pages/Home_en.aspx" TargetMode="External"/><Relationship Id="rId30" Type="http://schemas.openxmlformats.org/officeDocument/2006/relationships/hyperlink" Target="https://www.vp.dk/" TargetMode="External"/><Relationship Id="rId35" Type="http://schemas.openxmlformats.org/officeDocument/2006/relationships/hyperlink" Target="mailto:web@clearstream.com" TargetMode="External"/><Relationship Id="rId43" Type="http://schemas.openxmlformats.org/officeDocument/2006/relationships/hyperlink" Target="https://english.keler.hu/" TargetMode="External"/><Relationship Id="rId48" Type="http://schemas.openxmlformats.org/officeDocument/2006/relationships/hyperlink" Target="mailto:contact@depozitarulcentral.ro" TargetMode="External"/><Relationship Id="rId56" Type="http://schemas.openxmlformats.org/officeDocument/2006/relationships/hyperlink" Target="mailto:EUI.RegulatoryTeam@Euroclear.com" TargetMode="External"/><Relationship Id="rId64" Type="http://schemas.openxmlformats.org/officeDocument/2006/relationships/hyperlink" Target="http://www.ckdd.me/" TargetMode="External"/><Relationship Id="rId69" Type="http://schemas.openxmlformats.org/officeDocument/2006/relationships/hyperlink" Target="mailto:helpdesk@kacd.kz" TargetMode="External"/><Relationship Id="rId8" Type="http://schemas.openxmlformats.org/officeDocument/2006/relationships/hyperlink" Target="https://nasdaqcsd.com/" TargetMode="External"/><Relationship Id="rId51" Type="http://schemas.openxmlformats.org/officeDocument/2006/relationships/hyperlink" Target="https://www.cdcp.sk/cdcpweb/en/" TargetMode="External"/><Relationship Id="rId72" Type="http://schemas.openxmlformats.org/officeDocument/2006/relationships/hyperlink" Target="https://www.crhov.rs/" TargetMode="External"/><Relationship Id="rId3" Type="http://schemas.openxmlformats.org/officeDocument/2006/relationships/hyperlink" Target="https://www.ecb.europa.eu/paym/target/t2s/html/index.en.html" TargetMode="External"/><Relationship Id="rId12" Type="http://schemas.openxmlformats.org/officeDocument/2006/relationships/hyperlink" Target="https://www.aix.kz/clearing-settlement/about-aix-csd/" TargetMode="External"/><Relationship Id="rId17" Type="http://schemas.openxmlformats.org/officeDocument/2006/relationships/hyperlink" Target="mailto:info@rvp.ba" TargetMode="External"/><Relationship Id="rId25" Type="http://schemas.openxmlformats.org/officeDocument/2006/relationships/hyperlink" Target="mailto:commercial.finland@euroclear.eu" TargetMode="External"/><Relationship Id="rId33" Type="http://schemas.openxmlformats.org/officeDocument/2006/relationships/hyperlink" Target="mailto:web@clearstream.com" TargetMode="External"/><Relationship Id="rId38" Type="http://schemas.openxmlformats.org/officeDocument/2006/relationships/hyperlink" Target="https://www.euronext.com/en/post-trade/euronext-securities/oslo" TargetMode="External"/><Relationship Id="rId46" Type="http://schemas.openxmlformats.org/officeDocument/2006/relationships/hyperlink" Target="mailto:cdhv@cdhv.mk" TargetMode="External"/><Relationship Id="rId59" Type="http://schemas.openxmlformats.org/officeDocument/2006/relationships/hyperlink" Target="https://www.athexgroup.gr/athexcsd" TargetMode="External"/><Relationship Id="rId67" Type="http://schemas.openxmlformats.org/officeDocument/2006/relationships/hyperlink" Target="mailto:skdd@skdd.hr" TargetMode="External"/><Relationship Id="rId20" Type="http://schemas.openxmlformats.org/officeDocument/2006/relationships/hyperlink" Target="https://www.euroclear.com/services/en/provider-homepage/euroclear-bank.html" TargetMode="External"/><Relationship Id="rId41" Type="http://schemas.openxmlformats.org/officeDocument/2006/relationships/hyperlink" Target="https://www.euronext.com/en/post-trade/euronext-securities/porto" TargetMode="External"/><Relationship Id="rId54" Type="http://schemas.openxmlformats.org/officeDocument/2006/relationships/hyperlink" Target="mailto:international.relations@mkk.com.tr" TargetMode="External"/><Relationship Id="rId62" Type="http://schemas.openxmlformats.org/officeDocument/2006/relationships/hyperlink" Target="mailto:info@cse.com.cy" TargetMode="External"/><Relationship Id="rId70" Type="http://schemas.openxmlformats.org/officeDocument/2006/relationships/hyperlink" Target="mailto:dcu@dcu.md" TargetMode="External"/><Relationship Id="rId75" Type="http://schemas.openxmlformats.org/officeDocument/2006/relationships/table" Target="../tables/table1.xml"/><Relationship Id="rId1" Type="http://schemas.openxmlformats.org/officeDocument/2006/relationships/hyperlink" Target="http://ec.europa.eu/internal_market/financial-markets/settlement/dir-98-26-art10-national_en.htm" TargetMode="External"/><Relationship Id="rId6" Type="http://schemas.openxmlformats.org/officeDocument/2006/relationships/hyperlink" Target="https://www.euroclear.com/services/en/provider-homepage/euroclear-france.html" TargetMode="External"/><Relationship Id="rId15" Type="http://schemas.openxmlformats.org/officeDocument/2006/relationships/hyperlink" Target="mailto:csd@oekb-csd.at" TargetMode="External"/><Relationship Id="rId23" Type="http://schemas.openxmlformats.org/officeDocument/2006/relationships/hyperlink" Target="https://www.cdcp.cz/?lang=en" TargetMode="External"/><Relationship Id="rId28" Type="http://schemas.openxmlformats.org/officeDocument/2006/relationships/hyperlink" Target="mailto:info@kdd.si" TargetMode="External"/><Relationship Id="rId36" Type="http://schemas.openxmlformats.org/officeDocument/2006/relationships/hyperlink" Target="mailto:vbm@vbm.is" TargetMode="External"/><Relationship Id="rId49" Type="http://schemas.openxmlformats.org/officeDocument/2006/relationships/hyperlink" Target="https://www.euroclear.com/services/en/provider-homepage/euroclear-sweden.html" TargetMode="External"/><Relationship Id="rId57" Type="http://schemas.openxmlformats.org/officeDocument/2006/relationships/hyperlink" Target="https://www.iberclear.es/ing/Home" TargetMode="External"/><Relationship Id="rId10" Type="http://schemas.openxmlformats.org/officeDocument/2006/relationships/hyperlink" Target="mailto:borza@borzamalta.com.mt" TargetMode="External"/><Relationship Id="rId31" Type="http://schemas.openxmlformats.org/officeDocument/2006/relationships/hyperlink" Target="mailto:vp_postkasse@euronext.com" TargetMode="External"/><Relationship Id="rId44" Type="http://schemas.openxmlformats.org/officeDocument/2006/relationships/hyperlink" Target="mailto:KELER@KELER.HU" TargetMode="External"/><Relationship Id="rId52" Type="http://schemas.openxmlformats.org/officeDocument/2006/relationships/hyperlink" Target="mailto:international@cdcp.sk" TargetMode="External"/><Relationship Id="rId60" Type="http://schemas.openxmlformats.org/officeDocument/2006/relationships/hyperlink" Target="mailto:protocol@athexgroup.gr" TargetMode="External"/><Relationship Id="rId65" Type="http://schemas.openxmlformats.org/officeDocument/2006/relationships/hyperlink" Target="mailto:info@ckdd.me" TargetMode="External"/><Relationship Id="rId73" Type="http://schemas.openxmlformats.org/officeDocument/2006/relationships/printerSettings" Target="../printerSettings/printerSettings1.bin"/><Relationship Id="rId4" Type="http://schemas.openxmlformats.org/officeDocument/2006/relationships/hyperlink" Target="mailto:pr@csd.ua" TargetMode="External"/><Relationship Id="rId9" Type="http://schemas.openxmlformats.org/officeDocument/2006/relationships/hyperlink" Target="mailto:csd@nasdaq.com" TargetMode="External"/><Relationship Id="rId13" Type="http://schemas.openxmlformats.org/officeDocument/2006/relationships/hyperlink" Target="https://www.euroclear.com/services/en/provider-homepage/euroclear-belgium.html" TargetMode="External"/><Relationship Id="rId18" Type="http://schemas.openxmlformats.org/officeDocument/2006/relationships/hyperlink" Target="mailto:info@crhovrs.org" TargetMode="External"/><Relationship Id="rId39" Type="http://schemas.openxmlformats.org/officeDocument/2006/relationships/hyperlink" Target="mailto:vps@vps.no" TargetMode="External"/><Relationship Id="rId34" Type="http://schemas.openxmlformats.org/officeDocument/2006/relationships/hyperlink" Target="https://www.clearstream.com/" TargetMode="External"/><Relationship Id="rId50" Type="http://schemas.openxmlformats.org/officeDocument/2006/relationships/hyperlink" Target="mailto:customer.relations@euroclear.com" TargetMode="External"/><Relationship Id="rId55" Type="http://schemas.openxmlformats.org/officeDocument/2006/relationships/hyperlink" Target="https://www.euroclear.com/services/en/provider-homepage/euroclear-uk-ireland.html" TargetMode="External"/><Relationship Id="rId76" Type="http://schemas.openxmlformats.org/officeDocument/2006/relationships/comments" Target="../comments1.xml"/><Relationship Id="rId7" Type="http://schemas.openxmlformats.org/officeDocument/2006/relationships/hyperlink" Target="https://www.euroclear.com/services/en/provider-homepage/euroclear-nederland.html" TargetMode="External"/><Relationship Id="rId71" Type="http://schemas.openxmlformats.org/officeDocument/2006/relationships/hyperlink" Target="https://www.dcu.md/"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6.v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table" Target="../tables/table3.xml"/><Relationship Id="rId1" Type="http://schemas.openxmlformats.org/officeDocument/2006/relationships/vmlDrawing" Target="../drawings/vmlDrawing8.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dimension ref="A1:CS1048566"/>
  <sheetViews>
    <sheetView zoomScale="96" zoomScaleNormal="96" workbookViewId="0">
      <pane xSplit="4" ySplit="6" topLeftCell="G22" activePane="bottomRight" state="frozen"/>
      <selection pane="topRight"/>
      <selection pane="bottomLeft"/>
      <selection pane="bottomRight" activeCell="I25" sqref="I25"/>
    </sheetView>
  </sheetViews>
  <sheetFormatPr defaultColWidth="11.42578125" defaultRowHeight="15"/>
  <cols>
    <col min="1" max="1" width="16.42578125" style="5" customWidth="1"/>
    <col min="2" max="2" width="7.5703125" style="5" customWidth="1"/>
    <col min="3" max="3" width="11.42578125" style="5" customWidth="1"/>
    <col min="4" max="4" width="24.5703125" style="5" customWidth="1"/>
    <col min="5" max="5" width="39.5703125" style="5" customWidth="1"/>
    <col min="6" max="6" width="81.7109375" style="5" customWidth="1"/>
    <col min="7" max="7" width="44.140625" style="5" customWidth="1"/>
    <col min="8" max="8" width="49.140625" style="4" customWidth="1"/>
    <col min="9" max="9" width="26.140625" style="5" bestFit="1" customWidth="1"/>
    <col min="10" max="10" width="26" style="45" customWidth="1"/>
    <col min="11" max="11" width="31.42578125" style="77" customWidth="1"/>
    <col min="12" max="12" width="15.85546875" style="2" customWidth="1"/>
    <col min="13" max="13" width="27.42578125" style="78" customWidth="1"/>
    <col min="14" max="14" width="20.42578125" style="5" customWidth="1"/>
    <col min="15" max="15" width="38.42578125" style="5" customWidth="1"/>
    <col min="16" max="16" width="24.28515625" style="5" customWidth="1"/>
    <col min="17" max="17" width="13.85546875" style="5" customWidth="1"/>
    <col min="18" max="18" width="14.28515625" style="5" customWidth="1"/>
    <col min="19" max="19" width="17.28515625" style="5" customWidth="1"/>
    <col min="21" max="23" width="25.28515625" style="5" customWidth="1"/>
    <col min="24" max="24" width="56.5703125" style="5" customWidth="1"/>
    <col min="25" max="25" width="207" style="5" customWidth="1"/>
    <col min="26" max="26" width="17.28515625" style="24" customWidth="1"/>
    <col min="27" max="27" width="58.42578125" style="50" customWidth="1"/>
    <col min="28" max="54" width="11.42578125" style="24"/>
    <col min="55" max="16384" width="11.42578125" style="5"/>
  </cols>
  <sheetData>
    <row r="1" spans="1:97" s="24" customFormat="1">
      <c r="H1" s="23"/>
      <c r="J1" s="29"/>
      <c r="K1" s="33"/>
      <c r="L1" s="2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row>
    <row r="2" spans="1:97" s="27" customFormat="1" ht="33.6" customHeight="1">
      <c r="A2" s="26" t="s">
        <v>0</v>
      </c>
      <c r="E2" s="24"/>
      <c r="H2" s="20"/>
      <c r="J2" s="44"/>
      <c r="K2" s="34"/>
      <c r="L2" s="28"/>
      <c r="R2" s="27" t="s">
        <v>1</v>
      </c>
      <c r="BB2" s="30"/>
      <c r="BC2" s="30"/>
      <c r="BD2" s="30"/>
      <c r="BE2" s="30"/>
      <c r="BF2" s="30"/>
      <c r="BG2" s="30"/>
      <c r="BH2" s="30"/>
      <c r="BI2" s="30"/>
      <c r="BJ2" s="30"/>
      <c r="BK2" s="30"/>
      <c r="BL2" s="30"/>
      <c r="BM2" s="30"/>
      <c r="BN2" s="30"/>
      <c r="BO2" s="30"/>
      <c r="BP2" s="30"/>
      <c r="BQ2" s="30"/>
      <c r="BR2" s="30"/>
      <c r="BS2" s="30"/>
      <c r="BT2" s="30"/>
      <c r="BU2" s="30"/>
      <c r="BV2" s="30"/>
      <c r="BW2" s="30"/>
      <c r="BX2" s="30"/>
      <c r="BY2" s="30"/>
      <c r="BZ2" s="30"/>
      <c r="CA2" s="30"/>
      <c r="CB2" s="30"/>
      <c r="CC2" s="30"/>
      <c r="CD2" s="30"/>
      <c r="CE2" s="30"/>
      <c r="CF2" s="30"/>
      <c r="CG2" s="30"/>
      <c r="CH2" s="30"/>
      <c r="CI2" s="30"/>
      <c r="CJ2" s="30"/>
      <c r="CK2" s="30"/>
      <c r="CL2" s="30"/>
      <c r="CM2" s="30"/>
      <c r="CN2" s="30"/>
      <c r="CO2" s="30"/>
      <c r="CP2" s="30"/>
      <c r="CQ2" s="30"/>
      <c r="CR2" s="30"/>
      <c r="CS2" s="30"/>
    </row>
    <row r="3" spans="1:97" s="24" customFormat="1">
      <c r="A3" s="55" t="s">
        <v>2</v>
      </c>
      <c r="B3" s="54"/>
      <c r="C3" s="54"/>
      <c r="D3" s="54"/>
      <c r="E3" s="54"/>
      <c r="H3" s="23"/>
      <c r="J3" s="29"/>
      <c r="K3" s="33"/>
      <c r="L3" s="2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row>
    <row r="4" spans="1:97" s="24" customFormat="1" ht="3" customHeight="1">
      <c r="G4" s="24" t="s">
        <v>3</v>
      </c>
      <c r="H4" s="23"/>
      <c r="J4" s="29"/>
      <c r="K4" s="33"/>
      <c r="L4" s="2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row>
    <row r="5" spans="1:97" ht="60" customHeight="1">
      <c r="A5" s="182" t="s">
        <v>4</v>
      </c>
      <c r="B5" s="182" t="s">
        <v>5</v>
      </c>
      <c r="C5" s="182" t="s">
        <v>6</v>
      </c>
      <c r="D5" s="182" t="s">
        <v>7</v>
      </c>
      <c r="E5" s="182" t="s">
        <v>8</v>
      </c>
      <c r="F5" s="182" t="s">
        <v>9</v>
      </c>
      <c r="G5" s="182" t="s">
        <v>10</v>
      </c>
      <c r="H5" s="182" t="s">
        <v>11</v>
      </c>
      <c r="I5" s="183" t="s">
        <v>12</v>
      </c>
      <c r="J5" s="186" t="s">
        <v>13</v>
      </c>
      <c r="K5" s="184" t="s">
        <v>14</v>
      </c>
      <c r="L5" s="183" t="s">
        <v>15</v>
      </c>
      <c r="M5" s="183" t="s">
        <v>16</v>
      </c>
      <c r="N5" s="183" t="s">
        <v>17</v>
      </c>
      <c r="O5" s="183" t="s">
        <v>18</v>
      </c>
      <c r="P5" s="185" t="s">
        <v>19</v>
      </c>
      <c r="Q5" s="185" t="s">
        <v>20</v>
      </c>
      <c r="R5" s="185" t="s">
        <v>21</v>
      </c>
      <c r="S5" s="183" t="s">
        <v>22</v>
      </c>
      <c r="T5" s="183" t="s">
        <v>23</v>
      </c>
      <c r="U5" s="183" t="s">
        <v>24</v>
      </c>
      <c r="V5" s="183" t="s">
        <v>25</v>
      </c>
      <c r="W5" s="183" t="s">
        <v>26</v>
      </c>
      <c r="X5" s="183" t="s">
        <v>27</v>
      </c>
      <c r="Y5" s="183" t="s">
        <v>28</v>
      </c>
      <c r="AA5" s="24"/>
      <c r="BB5" s="5"/>
    </row>
    <row r="6" spans="1:97" s="386" customFormat="1" ht="38.25">
      <c r="A6" s="319">
        <v>1</v>
      </c>
      <c r="B6" s="320" t="s">
        <v>29</v>
      </c>
      <c r="C6" s="320" t="s">
        <v>30</v>
      </c>
      <c r="D6" s="320" t="s">
        <v>31</v>
      </c>
      <c r="E6" s="320" t="s">
        <v>32</v>
      </c>
      <c r="F6" s="320" t="s">
        <v>33</v>
      </c>
      <c r="G6" s="322" t="s">
        <v>34</v>
      </c>
      <c r="H6" s="322" t="s">
        <v>35</v>
      </c>
      <c r="I6" s="323" t="s">
        <v>36</v>
      </c>
      <c r="J6" s="324" t="s">
        <v>37</v>
      </c>
      <c r="K6" s="317">
        <v>36</v>
      </c>
      <c r="L6" s="318">
        <v>34.08</v>
      </c>
      <c r="M6" s="323" t="s">
        <v>38</v>
      </c>
      <c r="N6" s="319" t="s">
        <v>38</v>
      </c>
      <c r="O6" s="319" t="s">
        <v>39</v>
      </c>
      <c r="P6" s="319" t="s">
        <v>38</v>
      </c>
      <c r="Q6" s="319" t="s">
        <v>38</v>
      </c>
      <c r="R6" s="319" t="s">
        <v>38</v>
      </c>
      <c r="S6" s="319" t="s">
        <v>40</v>
      </c>
      <c r="T6" s="324" t="s">
        <v>41</v>
      </c>
      <c r="U6" s="385" t="s">
        <v>42</v>
      </c>
      <c r="V6" s="385"/>
      <c r="W6" s="385"/>
      <c r="X6" s="385"/>
      <c r="Y6" s="325"/>
      <c r="Z6" s="326"/>
      <c r="AA6" s="326"/>
      <c r="AB6" s="326"/>
      <c r="AC6" s="326"/>
      <c r="AD6" s="326"/>
      <c r="AE6" s="326"/>
      <c r="AF6" s="326"/>
      <c r="AG6" s="326"/>
      <c r="AH6" s="326"/>
      <c r="AI6" s="326"/>
      <c r="AJ6" s="326"/>
      <c r="AK6" s="326"/>
      <c r="AL6" s="326"/>
      <c r="AM6" s="326"/>
      <c r="AN6" s="326"/>
      <c r="AO6" s="326"/>
      <c r="AP6" s="326"/>
      <c r="AQ6" s="326"/>
      <c r="AR6" s="326"/>
      <c r="AS6" s="326"/>
      <c r="AT6" s="326"/>
      <c r="AU6" s="326"/>
      <c r="AV6" s="326"/>
      <c r="AW6" s="326"/>
      <c r="AX6" s="326"/>
      <c r="AY6" s="326"/>
      <c r="AZ6" s="326"/>
      <c r="BA6" s="326"/>
    </row>
    <row r="7" spans="1:97" s="326" customFormat="1" ht="51">
      <c r="A7" s="319">
        <v>2</v>
      </c>
      <c r="B7" s="320" t="s">
        <v>43</v>
      </c>
      <c r="C7" s="320" t="s">
        <v>44</v>
      </c>
      <c r="D7" s="320" t="s">
        <v>45</v>
      </c>
      <c r="E7" s="320" t="s">
        <v>46</v>
      </c>
      <c r="F7" s="320" t="s">
        <v>47</v>
      </c>
      <c r="G7" s="322" t="s">
        <v>48</v>
      </c>
      <c r="H7" s="322" t="s">
        <v>49</v>
      </c>
      <c r="I7" s="323" t="s">
        <v>36</v>
      </c>
      <c r="J7" s="324"/>
      <c r="K7" s="317">
        <v>20</v>
      </c>
      <c r="L7" s="318">
        <v>19.75</v>
      </c>
      <c r="M7" s="323" t="s">
        <v>50</v>
      </c>
      <c r="N7" s="319" t="s">
        <v>51</v>
      </c>
      <c r="O7" s="319" t="s">
        <v>39</v>
      </c>
      <c r="P7" s="319" t="s">
        <v>51</v>
      </c>
      <c r="Q7" s="319" t="s">
        <v>51</v>
      </c>
      <c r="R7" s="319" t="s">
        <v>51</v>
      </c>
      <c r="S7" s="319" t="s">
        <v>52</v>
      </c>
      <c r="T7" s="324" t="s">
        <v>53</v>
      </c>
      <c r="U7" s="324" t="s">
        <v>54</v>
      </c>
      <c r="V7" s="324"/>
      <c r="W7" s="324"/>
      <c r="X7" s="324"/>
      <c r="Y7" s="385" t="s">
        <v>592</v>
      </c>
    </row>
    <row r="8" spans="1:97" s="41" customFormat="1" ht="25.5">
      <c r="A8" s="65">
        <v>3</v>
      </c>
      <c r="B8" s="67" t="s">
        <v>43</v>
      </c>
      <c r="C8" s="67" t="s">
        <v>44</v>
      </c>
      <c r="D8" s="67" t="s">
        <v>55</v>
      </c>
      <c r="E8" s="67" t="s">
        <v>56</v>
      </c>
      <c r="F8" s="67" t="s">
        <v>57</v>
      </c>
      <c r="G8" s="68" t="s">
        <v>58</v>
      </c>
      <c r="H8" s="68" t="s">
        <v>59</v>
      </c>
      <c r="I8" s="69" t="s">
        <v>36</v>
      </c>
      <c r="J8" s="72"/>
      <c r="K8" s="70">
        <v>26</v>
      </c>
      <c r="L8" s="71">
        <v>26</v>
      </c>
      <c r="M8" s="69" t="s">
        <v>52</v>
      </c>
      <c r="N8" s="69" t="s">
        <v>51</v>
      </c>
      <c r="O8" s="65" t="s">
        <v>39</v>
      </c>
      <c r="P8" s="65" t="s">
        <v>51</v>
      </c>
      <c r="Q8" s="65" t="s">
        <v>51</v>
      </c>
      <c r="R8" s="65" t="s">
        <v>51</v>
      </c>
      <c r="S8" s="65" t="s">
        <v>52</v>
      </c>
      <c r="T8" s="72" t="s">
        <v>53</v>
      </c>
      <c r="U8" s="72" t="s">
        <v>60</v>
      </c>
      <c r="V8" s="72"/>
      <c r="W8" s="72"/>
      <c r="X8" s="72"/>
      <c r="Y8" s="73"/>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row>
    <row r="9" spans="1:97" s="41" customFormat="1" ht="25.5">
      <c r="A9" s="65">
        <v>4</v>
      </c>
      <c r="B9" s="67" t="s">
        <v>61</v>
      </c>
      <c r="C9" s="67" t="s">
        <v>30</v>
      </c>
      <c r="D9" s="67" t="s">
        <v>62</v>
      </c>
      <c r="E9" s="67" t="s">
        <v>62</v>
      </c>
      <c r="F9" s="67" t="s">
        <v>63</v>
      </c>
      <c r="G9" s="68" t="s">
        <v>64</v>
      </c>
      <c r="H9" s="68"/>
      <c r="I9" s="69" t="s">
        <v>36</v>
      </c>
      <c r="J9" s="72" t="s">
        <v>65</v>
      </c>
      <c r="K9" s="70"/>
      <c r="L9" s="71">
        <v>3530</v>
      </c>
      <c r="M9" s="69" t="s">
        <v>38</v>
      </c>
      <c r="N9" s="69" t="s">
        <v>38</v>
      </c>
      <c r="O9" s="65" t="s">
        <v>39</v>
      </c>
      <c r="P9" s="65" t="s">
        <v>38</v>
      </c>
      <c r="Q9" s="65" t="s">
        <v>38</v>
      </c>
      <c r="R9" s="65" t="s">
        <v>51</v>
      </c>
      <c r="S9" s="65" t="s">
        <v>52</v>
      </c>
      <c r="T9" s="72" t="s">
        <v>66</v>
      </c>
      <c r="U9" s="72" t="s">
        <v>52</v>
      </c>
      <c r="V9" s="72"/>
      <c r="W9" s="72"/>
      <c r="X9" s="72"/>
      <c r="Y9" s="73"/>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row>
    <row r="10" spans="1:97" s="41" customFormat="1" ht="25.5">
      <c r="A10" s="319">
        <v>5</v>
      </c>
      <c r="B10" s="320" t="s">
        <v>61</v>
      </c>
      <c r="C10" s="320" t="s">
        <v>30</v>
      </c>
      <c r="D10" s="320" t="s">
        <v>67</v>
      </c>
      <c r="E10" s="320" t="s">
        <v>67</v>
      </c>
      <c r="F10" s="320" t="s">
        <v>63</v>
      </c>
      <c r="G10" s="322" t="s">
        <v>68</v>
      </c>
      <c r="H10" s="322"/>
      <c r="I10" s="323" t="s">
        <v>36</v>
      </c>
      <c r="J10" s="334" t="s">
        <v>69</v>
      </c>
      <c r="K10" s="317">
        <v>43</v>
      </c>
      <c r="L10" s="318">
        <v>39.630000000000003</v>
      </c>
      <c r="M10" s="323" t="s">
        <v>38</v>
      </c>
      <c r="N10" s="323" t="s">
        <v>51</v>
      </c>
      <c r="O10" s="319" t="s">
        <v>39</v>
      </c>
      <c r="P10" s="319" t="s">
        <v>38</v>
      </c>
      <c r="Q10" s="319" t="s">
        <v>51</v>
      </c>
      <c r="R10" s="319" t="s">
        <v>38</v>
      </c>
      <c r="S10" s="319" t="s">
        <v>40</v>
      </c>
      <c r="T10" s="324" t="s">
        <v>66</v>
      </c>
      <c r="U10" s="324" t="s">
        <v>52</v>
      </c>
      <c r="V10" s="324"/>
      <c r="W10" s="324"/>
      <c r="X10" s="324"/>
      <c r="Y10" s="325"/>
      <c r="Z10" s="62"/>
      <c r="AA10" s="62"/>
      <c r="AB10" s="62"/>
      <c r="AC10" s="62"/>
      <c r="AD10" s="62"/>
      <c r="AE10" s="62"/>
      <c r="AF10" s="62"/>
      <c r="AG10" s="62"/>
      <c r="AH10" s="62"/>
      <c r="AI10" s="62"/>
      <c r="AJ10" s="62"/>
      <c r="AK10" s="62"/>
      <c r="AL10" s="62"/>
      <c r="AM10" s="62"/>
      <c r="AN10" s="62"/>
      <c r="AO10" s="62"/>
      <c r="AP10" s="62"/>
      <c r="AQ10" s="62"/>
      <c r="AR10" s="62"/>
      <c r="AS10" s="62"/>
      <c r="AT10" s="62"/>
      <c r="AU10" s="62"/>
      <c r="AV10" s="62"/>
      <c r="AW10" s="62"/>
      <c r="AX10" s="62"/>
      <c r="AY10" s="62"/>
      <c r="AZ10" s="62"/>
      <c r="BA10" s="62"/>
    </row>
    <row r="11" spans="1:97" s="41" customFormat="1" ht="76.5">
      <c r="A11" s="365">
        <v>6</v>
      </c>
      <c r="B11" s="366" t="s">
        <v>70</v>
      </c>
      <c r="C11" s="366" t="s">
        <v>71</v>
      </c>
      <c r="D11" s="366" t="s">
        <v>72</v>
      </c>
      <c r="E11" s="366" t="s">
        <v>73</v>
      </c>
      <c r="F11" s="366" t="s">
        <v>74</v>
      </c>
      <c r="G11" s="367" t="s">
        <v>75</v>
      </c>
      <c r="H11" s="367" t="s">
        <v>76</v>
      </c>
      <c r="I11" s="368" t="s">
        <v>36</v>
      </c>
      <c r="J11" s="369" t="s">
        <v>77</v>
      </c>
      <c r="K11" s="370">
        <v>25</v>
      </c>
      <c r="L11" s="370">
        <v>2</v>
      </c>
      <c r="M11" s="368" t="s">
        <v>38</v>
      </c>
      <c r="N11" s="368" t="s">
        <v>51</v>
      </c>
      <c r="O11" s="365" t="s">
        <v>39</v>
      </c>
      <c r="P11" s="365" t="s">
        <v>38</v>
      </c>
      <c r="Q11" s="365" t="s">
        <v>51</v>
      </c>
      <c r="R11" s="365" t="s">
        <v>38</v>
      </c>
      <c r="S11" s="365" t="s">
        <v>40</v>
      </c>
      <c r="T11" s="369" t="s">
        <v>78</v>
      </c>
      <c r="U11" s="369"/>
      <c r="V11" s="369" t="s">
        <v>79</v>
      </c>
      <c r="W11" s="369" t="s">
        <v>79</v>
      </c>
      <c r="X11" s="369"/>
      <c r="Y11" s="372" t="s">
        <v>593</v>
      </c>
      <c r="Z11" s="62"/>
      <c r="AA11" s="62"/>
      <c r="AB11" s="62"/>
      <c r="AC11" s="62"/>
      <c r="AD11" s="62"/>
      <c r="AE11" s="62"/>
      <c r="AF11" s="62"/>
      <c r="AG11" s="62"/>
      <c r="AH11" s="62"/>
      <c r="AI11" s="62"/>
      <c r="AJ11" s="62"/>
      <c r="AK11" s="62"/>
      <c r="AL11" s="62"/>
      <c r="AM11" s="62"/>
      <c r="AN11" s="62"/>
      <c r="AO11" s="62"/>
      <c r="AP11" s="62"/>
      <c r="AQ11" s="62"/>
      <c r="AR11" s="62"/>
      <c r="AS11" s="62"/>
      <c r="AT11" s="62"/>
      <c r="AU11" s="62"/>
      <c r="AV11" s="62"/>
      <c r="AW11" s="62"/>
      <c r="AX11" s="62"/>
      <c r="AY11" s="62"/>
      <c r="AZ11" s="62"/>
      <c r="BA11" s="62"/>
    </row>
    <row r="12" spans="1:97" s="41" customFormat="1" ht="25.5">
      <c r="A12" s="65">
        <v>7</v>
      </c>
      <c r="B12" s="67" t="s">
        <v>80</v>
      </c>
      <c r="C12" s="67" t="s">
        <v>44</v>
      </c>
      <c r="D12" s="67" t="s">
        <v>81</v>
      </c>
      <c r="E12" s="67" t="s">
        <v>82</v>
      </c>
      <c r="F12" s="67" t="s">
        <v>83</v>
      </c>
      <c r="G12" s="68" t="s">
        <v>84</v>
      </c>
      <c r="H12" s="68"/>
      <c r="I12" s="69" t="s">
        <v>36</v>
      </c>
      <c r="J12" s="72" t="s">
        <v>85</v>
      </c>
      <c r="K12" s="70"/>
      <c r="L12" s="74">
        <v>250.1</v>
      </c>
      <c r="M12" s="69" t="s">
        <v>52</v>
      </c>
      <c r="N12" s="69" t="s">
        <v>51</v>
      </c>
      <c r="O12" s="65" t="s">
        <v>39</v>
      </c>
      <c r="P12" s="65" t="s">
        <v>51</v>
      </c>
      <c r="Q12" s="65" t="s">
        <v>51</v>
      </c>
      <c r="R12" s="65" t="s">
        <v>38</v>
      </c>
      <c r="S12" s="65" t="s">
        <v>40</v>
      </c>
      <c r="T12" s="72" t="s">
        <v>66</v>
      </c>
      <c r="U12" s="72" t="s">
        <v>52</v>
      </c>
      <c r="V12" s="72"/>
      <c r="W12" s="72"/>
      <c r="X12" s="72"/>
      <c r="Y12" s="73"/>
      <c r="Z12" s="62"/>
      <c r="AA12" s="62"/>
      <c r="AB12" s="62"/>
      <c r="AC12" s="62"/>
      <c r="AD12" s="62"/>
      <c r="AE12" s="62"/>
      <c r="AF12" s="62"/>
      <c r="AG12" s="62"/>
      <c r="AH12" s="62"/>
      <c r="AI12" s="62"/>
      <c r="AJ12" s="62"/>
      <c r="AK12" s="62"/>
      <c r="AL12" s="62"/>
      <c r="AM12" s="62"/>
      <c r="AN12" s="62"/>
      <c r="AO12" s="62"/>
      <c r="AP12" s="62"/>
      <c r="AQ12" s="62"/>
      <c r="AR12" s="62"/>
      <c r="AS12" s="62"/>
      <c r="AT12" s="62"/>
      <c r="AU12" s="62"/>
      <c r="AV12" s="62"/>
      <c r="AW12" s="62"/>
      <c r="AX12" s="62"/>
      <c r="AY12" s="62"/>
      <c r="AZ12" s="62"/>
      <c r="BA12" s="62"/>
    </row>
    <row r="13" spans="1:97" s="332" customFormat="1" ht="45">
      <c r="A13" s="319">
        <v>8</v>
      </c>
      <c r="B13" s="320" t="s">
        <v>86</v>
      </c>
      <c r="C13" s="320" t="s">
        <v>30</v>
      </c>
      <c r="D13" s="320" t="s">
        <v>87</v>
      </c>
      <c r="E13" s="320" t="s">
        <v>88</v>
      </c>
      <c r="F13" s="320" t="s">
        <v>89</v>
      </c>
      <c r="G13" s="322" t="s">
        <v>90</v>
      </c>
      <c r="H13" s="322" t="s">
        <v>91</v>
      </c>
      <c r="I13" s="323" t="s">
        <v>36</v>
      </c>
      <c r="J13" s="324" t="s">
        <v>92</v>
      </c>
      <c r="K13" s="317">
        <v>60</v>
      </c>
      <c r="L13" s="318">
        <v>60</v>
      </c>
      <c r="M13" s="323" t="s">
        <v>52</v>
      </c>
      <c r="N13" s="319" t="s">
        <v>51</v>
      </c>
      <c r="O13" s="319" t="s">
        <v>93</v>
      </c>
      <c r="P13" s="319" t="s">
        <v>38</v>
      </c>
      <c r="Q13" s="319" t="s">
        <v>38</v>
      </c>
      <c r="R13" s="319" t="s">
        <v>51</v>
      </c>
      <c r="S13" s="319" t="s">
        <v>52</v>
      </c>
      <c r="T13" s="324" t="s">
        <v>53</v>
      </c>
      <c r="U13" s="324" t="s">
        <v>94</v>
      </c>
      <c r="V13" s="324"/>
      <c r="W13" s="324"/>
      <c r="X13" s="324"/>
      <c r="Y13" s="389" t="s">
        <v>95</v>
      </c>
    </row>
    <row r="14" spans="1:97" s="332" customFormat="1">
      <c r="A14" s="319">
        <v>9</v>
      </c>
      <c r="B14" s="320" t="s">
        <v>96</v>
      </c>
      <c r="C14" s="320" t="s">
        <v>71</v>
      </c>
      <c r="D14" s="320" t="s">
        <v>97</v>
      </c>
      <c r="E14" s="320" t="s">
        <v>98</v>
      </c>
      <c r="F14" s="320" t="s">
        <v>99</v>
      </c>
      <c r="G14" s="322" t="s">
        <v>100</v>
      </c>
      <c r="H14" s="322" t="s">
        <v>101</v>
      </c>
      <c r="I14" s="323" t="s">
        <v>36</v>
      </c>
      <c r="J14" s="334" t="s">
        <v>102</v>
      </c>
      <c r="K14" s="317">
        <v>52</v>
      </c>
      <c r="L14" s="328">
        <v>48.1</v>
      </c>
      <c r="M14" s="323" t="s">
        <v>38</v>
      </c>
      <c r="N14" s="323" t="s">
        <v>51</v>
      </c>
      <c r="O14" s="319" t="s">
        <v>39</v>
      </c>
      <c r="P14" s="319" t="s">
        <v>38</v>
      </c>
      <c r="Q14" s="319" t="s">
        <v>38</v>
      </c>
      <c r="R14" s="319" t="s">
        <v>51</v>
      </c>
      <c r="S14" s="319" t="s">
        <v>52</v>
      </c>
      <c r="T14" s="324" t="s">
        <v>78</v>
      </c>
      <c r="U14" s="324" t="s">
        <v>52</v>
      </c>
      <c r="V14" s="324" t="s">
        <v>38</v>
      </c>
      <c r="W14" s="324" t="s">
        <v>38</v>
      </c>
      <c r="X14" s="324"/>
      <c r="Y14" s="325" t="s">
        <v>103</v>
      </c>
      <c r="Z14" s="326"/>
      <c r="AA14" s="326"/>
      <c r="AB14" s="326"/>
      <c r="AC14" s="326"/>
      <c r="AD14" s="326"/>
      <c r="AE14" s="326"/>
      <c r="AF14" s="326"/>
      <c r="AG14" s="326"/>
      <c r="AH14" s="326"/>
      <c r="AI14" s="326"/>
      <c r="AJ14" s="326"/>
      <c r="AK14" s="326"/>
      <c r="AL14" s="326"/>
      <c r="AM14" s="326"/>
      <c r="AN14" s="326"/>
      <c r="AO14" s="326"/>
      <c r="AP14" s="326"/>
      <c r="AQ14" s="326"/>
      <c r="AR14" s="326"/>
      <c r="AS14" s="326"/>
      <c r="AT14" s="326"/>
      <c r="AU14" s="326"/>
      <c r="AV14" s="326"/>
      <c r="AW14" s="326"/>
      <c r="AX14" s="326"/>
      <c r="AY14" s="326"/>
      <c r="AZ14" s="326"/>
      <c r="BA14" s="326"/>
    </row>
    <row r="15" spans="1:97" s="51" customFormat="1" ht="76.5">
      <c r="A15" s="65">
        <v>10</v>
      </c>
      <c r="B15" s="67" t="s">
        <v>104</v>
      </c>
      <c r="C15" s="67" t="s">
        <v>30</v>
      </c>
      <c r="D15" s="67" t="s">
        <v>105</v>
      </c>
      <c r="E15" s="67" t="s">
        <v>106</v>
      </c>
      <c r="F15" s="68" t="s">
        <v>107</v>
      </c>
      <c r="G15" s="68" t="s">
        <v>108</v>
      </c>
      <c r="H15" s="69" t="s">
        <v>109</v>
      </c>
      <c r="I15" s="67" t="s">
        <v>36</v>
      </c>
      <c r="J15" s="188" t="s">
        <v>110</v>
      </c>
      <c r="K15" s="71" t="s">
        <v>111</v>
      </c>
      <c r="L15" s="71" t="s">
        <v>111</v>
      </c>
      <c r="M15" s="65" t="s">
        <v>38</v>
      </c>
      <c r="N15" s="65" t="s">
        <v>38</v>
      </c>
      <c r="O15" s="65" t="s">
        <v>39</v>
      </c>
      <c r="P15" s="65" t="s">
        <v>38</v>
      </c>
      <c r="Q15" s="65" t="s">
        <v>38</v>
      </c>
      <c r="R15" s="65" t="s">
        <v>38</v>
      </c>
      <c r="S15" s="72" t="s">
        <v>40</v>
      </c>
      <c r="T15" s="72" t="s">
        <v>66</v>
      </c>
      <c r="U15" s="73" t="s">
        <v>52</v>
      </c>
      <c r="V15" s="73"/>
      <c r="W15" s="73"/>
      <c r="X15" s="73"/>
      <c r="Y15" s="67"/>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row>
    <row r="16" spans="1:97" s="51" customFormat="1" ht="178.5">
      <c r="A16" s="65">
        <v>11</v>
      </c>
      <c r="B16" s="67" t="s">
        <v>112</v>
      </c>
      <c r="C16" s="67" t="s">
        <v>71</v>
      </c>
      <c r="D16" s="331" t="s">
        <v>113</v>
      </c>
      <c r="E16" s="67" t="s">
        <v>114</v>
      </c>
      <c r="F16" s="67" t="s">
        <v>115</v>
      </c>
      <c r="G16" s="68" t="s">
        <v>116</v>
      </c>
      <c r="H16" s="68" t="s">
        <v>117</v>
      </c>
      <c r="I16" s="69" t="s">
        <v>36</v>
      </c>
      <c r="J16" s="72" t="s">
        <v>118</v>
      </c>
      <c r="K16" s="317">
        <v>142</v>
      </c>
      <c r="L16" s="328">
        <v>134.84</v>
      </c>
      <c r="M16" s="69" t="s">
        <v>38</v>
      </c>
      <c r="N16" s="69" t="s">
        <v>51</v>
      </c>
      <c r="O16" s="65" t="s">
        <v>39</v>
      </c>
      <c r="P16" s="65" t="s">
        <v>38</v>
      </c>
      <c r="Q16" s="65" t="s">
        <v>51</v>
      </c>
      <c r="R16" s="65" t="s">
        <v>38</v>
      </c>
      <c r="S16" s="65" t="s">
        <v>119</v>
      </c>
      <c r="T16" s="72" t="s">
        <v>41</v>
      </c>
      <c r="U16" s="321" t="s">
        <v>120</v>
      </c>
      <c r="V16" s="324" t="s">
        <v>38</v>
      </c>
      <c r="W16" s="324" t="s">
        <v>38</v>
      </c>
      <c r="X16" s="329" t="s">
        <v>121</v>
      </c>
      <c r="Y16" s="73"/>
      <c r="Z16" s="62"/>
      <c r="AA16" s="62"/>
      <c r="AB16" s="62"/>
      <c r="AC16" s="62"/>
      <c r="AD16" s="62"/>
      <c r="AE16" s="62"/>
      <c r="AF16" s="62"/>
      <c r="AG16" s="62"/>
      <c r="AH16" s="62"/>
      <c r="AI16" s="62"/>
      <c r="AJ16" s="62"/>
      <c r="AK16" s="62"/>
      <c r="AL16" s="62"/>
      <c r="AM16" s="62"/>
      <c r="AN16" s="62"/>
      <c r="AO16" s="62"/>
      <c r="AP16" s="62"/>
      <c r="AQ16" s="62"/>
      <c r="AR16" s="62"/>
      <c r="AS16" s="62"/>
      <c r="AT16" s="62"/>
      <c r="AU16" s="62"/>
      <c r="AV16" s="62"/>
      <c r="AW16" s="62"/>
      <c r="AX16" s="62"/>
      <c r="AY16" s="62"/>
      <c r="AZ16" s="62"/>
      <c r="BA16" s="62"/>
    </row>
    <row r="17" spans="1:53" s="384" customFormat="1" ht="357">
      <c r="A17" s="319">
        <v>12</v>
      </c>
      <c r="B17" s="324" t="s">
        <v>122</v>
      </c>
      <c r="C17" s="324" t="s">
        <v>30</v>
      </c>
      <c r="D17" s="324" t="s">
        <v>123</v>
      </c>
      <c r="E17" s="324" t="s">
        <v>124</v>
      </c>
      <c r="F17" s="324" t="s">
        <v>125</v>
      </c>
      <c r="G17" s="380" t="s">
        <v>126</v>
      </c>
      <c r="H17" s="381" t="s">
        <v>127</v>
      </c>
      <c r="I17" s="324" t="s">
        <v>36</v>
      </c>
      <c r="J17" s="324" t="s">
        <v>128</v>
      </c>
      <c r="K17" s="373">
        <v>70</v>
      </c>
      <c r="L17" s="382">
        <v>70</v>
      </c>
      <c r="M17" s="319" t="s">
        <v>38</v>
      </c>
      <c r="N17" s="319" t="s">
        <v>51</v>
      </c>
      <c r="O17" s="319" t="s">
        <v>39</v>
      </c>
      <c r="P17" s="319" t="s">
        <v>38</v>
      </c>
      <c r="Q17" s="319" t="s">
        <v>38</v>
      </c>
      <c r="R17" s="319" t="s">
        <v>38</v>
      </c>
      <c r="S17" s="319" t="s">
        <v>40</v>
      </c>
      <c r="T17" s="319" t="s">
        <v>66</v>
      </c>
      <c r="U17" s="319" t="s">
        <v>52</v>
      </c>
      <c r="V17" s="319" t="s">
        <v>129</v>
      </c>
      <c r="W17" s="319" t="s">
        <v>130</v>
      </c>
      <c r="X17" s="319"/>
      <c r="Y17" s="324" t="s">
        <v>131</v>
      </c>
      <c r="Z17" s="383"/>
      <c r="AA17" s="383"/>
      <c r="AB17" s="383"/>
      <c r="AC17" s="383"/>
      <c r="AD17" s="383"/>
      <c r="AE17" s="383"/>
      <c r="AF17" s="383"/>
      <c r="AG17" s="383"/>
      <c r="AH17" s="383"/>
      <c r="AI17" s="383"/>
      <c r="AJ17" s="383"/>
      <c r="AK17" s="383"/>
      <c r="AL17" s="383"/>
      <c r="AM17" s="383"/>
      <c r="AN17" s="383"/>
      <c r="AO17" s="383"/>
      <c r="AP17" s="383"/>
      <c r="AQ17" s="383"/>
      <c r="AR17" s="383"/>
      <c r="AS17" s="383"/>
      <c r="AT17" s="383"/>
      <c r="AU17" s="383"/>
      <c r="AV17" s="383"/>
      <c r="AW17" s="383"/>
      <c r="AX17" s="383"/>
      <c r="AY17" s="383"/>
      <c r="AZ17" s="383"/>
      <c r="BA17" s="383"/>
    </row>
    <row r="18" spans="1:53" s="41" customFormat="1">
      <c r="A18" s="319">
        <v>13</v>
      </c>
      <c r="B18" s="320" t="s">
        <v>132</v>
      </c>
      <c r="C18" s="320" t="s">
        <v>30</v>
      </c>
      <c r="D18" s="320" t="s">
        <v>133</v>
      </c>
      <c r="E18" s="320" t="s">
        <v>134</v>
      </c>
      <c r="F18" s="320" t="s">
        <v>135</v>
      </c>
      <c r="G18" s="322" t="s">
        <v>136</v>
      </c>
      <c r="H18" s="322" t="s">
        <v>137</v>
      </c>
      <c r="I18" s="323" t="s">
        <v>36</v>
      </c>
      <c r="J18" s="324" t="s">
        <v>138</v>
      </c>
      <c r="K18" s="317">
        <v>102</v>
      </c>
      <c r="L18" s="328">
        <v>92</v>
      </c>
      <c r="M18" s="323" t="s">
        <v>38</v>
      </c>
      <c r="N18" s="323" t="s">
        <v>51</v>
      </c>
      <c r="O18" s="319" t="s">
        <v>39</v>
      </c>
      <c r="P18" s="319" t="s">
        <v>38</v>
      </c>
      <c r="Q18" s="319" t="s">
        <v>38</v>
      </c>
      <c r="R18" s="319" t="s">
        <v>38</v>
      </c>
      <c r="S18" s="319" t="s">
        <v>40</v>
      </c>
      <c r="T18" s="324" t="s">
        <v>66</v>
      </c>
      <c r="U18" s="324" t="s">
        <v>52</v>
      </c>
      <c r="V18" s="324" t="s">
        <v>38</v>
      </c>
      <c r="W18" s="324" t="s">
        <v>139</v>
      </c>
      <c r="X18" s="324"/>
      <c r="Y18" s="499"/>
      <c r="Z18" s="62"/>
      <c r="AA18" s="62"/>
      <c r="AB18" s="62"/>
      <c r="AC18" s="62"/>
      <c r="AD18" s="62"/>
      <c r="AE18" s="62"/>
      <c r="AF18" s="62"/>
      <c r="AG18" s="62"/>
      <c r="AH18" s="62"/>
      <c r="AI18" s="62"/>
      <c r="AJ18" s="62"/>
      <c r="AK18" s="62"/>
      <c r="AL18" s="62"/>
      <c r="AM18" s="62"/>
      <c r="AN18" s="62"/>
      <c r="AO18" s="62"/>
      <c r="AP18" s="62"/>
      <c r="AQ18" s="62"/>
      <c r="AR18" s="62"/>
      <c r="AS18" s="62"/>
      <c r="AT18" s="62"/>
      <c r="AU18" s="62"/>
      <c r="AV18" s="62"/>
      <c r="AW18" s="62"/>
      <c r="AX18" s="62"/>
      <c r="AY18" s="62"/>
      <c r="AZ18" s="62"/>
      <c r="BA18" s="62"/>
    </row>
    <row r="19" spans="1:53" s="41" customFormat="1" ht="25.5">
      <c r="A19" s="320">
        <v>14</v>
      </c>
      <c r="B19" s="320" t="s">
        <v>140</v>
      </c>
      <c r="C19" s="320" t="s">
        <v>30</v>
      </c>
      <c r="D19" s="320" t="s">
        <v>141</v>
      </c>
      <c r="E19" s="320" t="s">
        <v>141</v>
      </c>
      <c r="F19" s="320" t="s">
        <v>142</v>
      </c>
      <c r="G19" s="322" t="s">
        <v>143</v>
      </c>
      <c r="H19" s="322"/>
      <c r="I19" s="323" t="s">
        <v>36</v>
      </c>
      <c r="J19" s="324" t="s">
        <v>144</v>
      </c>
      <c r="K19" s="317">
        <v>97</v>
      </c>
      <c r="L19" s="318">
        <v>93.37</v>
      </c>
      <c r="M19" s="323" t="s">
        <v>38</v>
      </c>
      <c r="N19" s="319" t="s">
        <v>51</v>
      </c>
      <c r="O19" s="319" t="s">
        <v>39</v>
      </c>
      <c r="P19" s="319" t="s">
        <v>38</v>
      </c>
      <c r="Q19" s="319" t="s">
        <v>38</v>
      </c>
      <c r="R19" s="319" t="s">
        <v>38</v>
      </c>
      <c r="S19" s="319" t="s">
        <v>40</v>
      </c>
      <c r="T19" s="324" t="s">
        <v>66</v>
      </c>
      <c r="U19" s="324" t="s">
        <v>52</v>
      </c>
      <c r="V19" s="324"/>
      <c r="W19" s="324"/>
      <c r="X19" s="324"/>
      <c r="Y19" s="325"/>
      <c r="Z19" s="62"/>
      <c r="AA19" s="62"/>
      <c r="AB19" s="62"/>
      <c r="AC19" s="62"/>
      <c r="AD19" s="62"/>
      <c r="AE19" s="62"/>
      <c r="AF19" s="62"/>
      <c r="AG19" s="62"/>
      <c r="AH19" s="62"/>
      <c r="AI19" s="62"/>
      <c r="AJ19" s="62"/>
      <c r="AK19" s="62"/>
      <c r="AL19" s="62"/>
      <c r="AM19" s="62"/>
      <c r="AN19" s="62"/>
      <c r="AO19" s="62"/>
      <c r="AP19" s="62"/>
      <c r="AQ19" s="62"/>
      <c r="AR19" s="62"/>
      <c r="AS19" s="62"/>
      <c r="AT19" s="62"/>
      <c r="AU19" s="62"/>
      <c r="AV19" s="62"/>
      <c r="AW19" s="62"/>
      <c r="AX19" s="62"/>
      <c r="AY19" s="62"/>
      <c r="AZ19" s="62"/>
      <c r="BA19" s="62"/>
    </row>
    <row r="20" spans="1:53" s="361" customFormat="1" ht="127.5">
      <c r="A20" s="351">
        <v>15</v>
      </c>
      <c r="B20" s="359" t="s">
        <v>145</v>
      </c>
      <c r="C20" s="359" t="s">
        <v>30</v>
      </c>
      <c r="D20" s="359" t="s">
        <v>146</v>
      </c>
      <c r="E20" s="359" t="s">
        <v>147</v>
      </c>
      <c r="F20" s="359" t="s">
        <v>148</v>
      </c>
      <c r="G20" s="353" t="s">
        <v>149</v>
      </c>
      <c r="H20" s="353" t="s">
        <v>150</v>
      </c>
      <c r="I20" s="375" t="s">
        <v>36</v>
      </c>
      <c r="J20" s="376" t="s">
        <v>151</v>
      </c>
      <c r="K20" s="377">
        <v>101</v>
      </c>
      <c r="L20" s="387">
        <v>101</v>
      </c>
      <c r="M20" s="375" t="s">
        <v>38</v>
      </c>
      <c r="N20" s="351" t="s">
        <v>51</v>
      </c>
      <c r="O20" s="351" t="s">
        <v>39</v>
      </c>
      <c r="P20" s="351" t="s">
        <v>38</v>
      </c>
      <c r="Q20" s="351" t="s">
        <v>51</v>
      </c>
      <c r="R20" s="351" t="s">
        <v>51</v>
      </c>
      <c r="S20" s="351" t="s">
        <v>52</v>
      </c>
      <c r="T20" s="376" t="s">
        <v>53</v>
      </c>
      <c r="U20" s="376" t="s">
        <v>152</v>
      </c>
      <c r="V20" s="376" t="s">
        <v>153</v>
      </c>
      <c r="W20" s="376" t="s">
        <v>153</v>
      </c>
      <c r="X20" s="376" t="s">
        <v>154</v>
      </c>
      <c r="Y20" s="388" t="s">
        <v>155</v>
      </c>
    </row>
    <row r="21" spans="1:53" s="41" customFormat="1" ht="38.25">
      <c r="A21" s="65">
        <v>16</v>
      </c>
      <c r="B21" s="320" t="s">
        <v>156</v>
      </c>
      <c r="C21" s="320" t="s">
        <v>71</v>
      </c>
      <c r="D21" s="320" t="s">
        <v>157</v>
      </c>
      <c r="E21" s="320" t="s">
        <v>158</v>
      </c>
      <c r="F21" s="320" t="s">
        <v>159</v>
      </c>
      <c r="G21" s="322" t="s">
        <v>160</v>
      </c>
      <c r="H21" s="322" t="s">
        <v>161</v>
      </c>
      <c r="I21" s="323" t="s">
        <v>36</v>
      </c>
      <c r="J21" s="324" t="s">
        <v>162</v>
      </c>
      <c r="K21" s="317">
        <v>57</v>
      </c>
      <c r="L21" s="318">
        <v>57</v>
      </c>
      <c r="M21" s="323" t="s">
        <v>38</v>
      </c>
      <c r="N21" s="319" t="s">
        <v>51</v>
      </c>
      <c r="O21" s="319" t="s">
        <v>39</v>
      </c>
      <c r="P21" s="319" t="s">
        <v>38</v>
      </c>
      <c r="Q21" s="319" t="s">
        <v>51</v>
      </c>
      <c r="R21" s="319" t="s">
        <v>51</v>
      </c>
      <c r="S21" s="319" t="s">
        <v>52</v>
      </c>
      <c r="T21" s="324" t="s">
        <v>66</v>
      </c>
      <c r="U21" s="324" t="s">
        <v>163</v>
      </c>
      <c r="V21" s="72"/>
      <c r="W21" s="72"/>
      <c r="X21" s="72"/>
      <c r="Y21" s="325" t="s">
        <v>584</v>
      </c>
      <c r="Z21" s="62"/>
      <c r="AA21" s="62"/>
      <c r="AB21" s="62"/>
      <c r="AC21" s="62"/>
      <c r="AD21" s="62"/>
      <c r="AE21" s="62"/>
      <c r="AF21" s="62"/>
      <c r="AG21" s="62"/>
      <c r="AH21" s="62"/>
      <c r="AI21" s="62"/>
      <c r="AJ21" s="62"/>
      <c r="AK21" s="62"/>
      <c r="AL21" s="62"/>
      <c r="AM21" s="62"/>
      <c r="AN21" s="62"/>
      <c r="AO21" s="62"/>
      <c r="AP21" s="62"/>
      <c r="AQ21" s="62"/>
      <c r="AR21" s="62"/>
      <c r="AS21" s="62"/>
      <c r="AT21" s="62"/>
      <c r="AU21" s="62"/>
      <c r="AV21" s="62"/>
      <c r="AW21" s="62"/>
      <c r="AX21" s="62"/>
      <c r="AY21" s="62"/>
      <c r="AZ21" s="62"/>
      <c r="BA21" s="62"/>
    </row>
    <row r="22" spans="1:53" s="349" customFormat="1" ht="409.5" customHeight="1">
      <c r="A22" s="339">
        <v>17</v>
      </c>
      <c r="B22" s="340" t="s">
        <v>164</v>
      </c>
      <c r="C22" s="340" t="s">
        <v>71</v>
      </c>
      <c r="D22" s="340" t="s">
        <v>165</v>
      </c>
      <c r="E22" s="340" t="s">
        <v>166</v>
      </c>
      <c r="F22" s="340" t="s">
        <v>167</v>
      </c>
      <c r="G22" s="341" t="s">
        <v>168</v>
      </c>
      <c r="H22" s="342" t="s">
        <v>169</v>
      </c>
      <c r="I22" s="343" t="s">
        <v>36</v>
      </c>
      <c r="J22" s="344" t="s">
        <v>170</v>
      </c>
      <c r="K22" s="345">
        <v>187</v>
      </c>
      <c r="L22" s="346">
        <v>185</v>
      </c>
      <c r="M22" s="343" t="s">
        <v>38</v>
      </c>
      <c r="N22" s="339" t="s">
        <v>38</v>
      </c>
      <c r="O22" s="339" t="s">
        <v>39</v>
      </c>
      <c r="P22" s="339" t="s">
        <v>38</v>
      </c>
      <c r="Q22" s="339" t="s">
        <v>51</v>
      </c>
      <c r="R22" s="339" t="s">
        <v>38</v>
      </c>
      <c r="S22" s="339" t="s">
        <v>40</v>
      </c>
      <c r="T22" s="344" t="s">
        <v>41</v>
      </c>
      <c r="U22" s="344" t="s">
        <v>171</v>
      </c>
      <c r="V22" s="344" t="s">
        <v>38</v>
      </c>
      <c r="W22" s="344" t="s">
        <v>38</v>
      </c>
      <c r="X22" s="344"/>
      <c r="Y22" s="347" t="s">
        <v>172</v>
      </c>
      <c r="Z22" s="348"/>
      <c r="AA22" s="348"/>
      <c r="AB22" s="348"/>
      <c r="AC22" s="348"/>
      <c r="AD22" s="348"/>
      <c r="AE22" s="348"/>
      <c r="AF22" s="348"/>
      <c r="AG22" s="348"/>
      <c r="AH22" s="348"/>
      <c r="AI22" s="348"/>
      <c r="AJ22" s="348"/>
      <c r="AK22" s="348"/>
      <c r="AL22" s="348"/>
      <c r="AM22" s="348"/>
      <c r="AN22" s="348"/>
      <c r="AO22" s="348"/>
      <c r="AP22" s="348"/>
      <c r="AQ22" s="348"/>
      <c r="AR22" s="348"/>
      <c r="AS22" s="348"/>
      <c r="AT22" s="348"/>
      <c r="AU22" s="348"/>
      <c r="AV22" s="348"/>
      <c r="AW22" s="348"/>
      <c r="AX22" s="348"/>
      <c r="AY22" s="348"/>
      <c r="AZ22" s="348"/>
      <c r="BA22" s="348"/>
    </row>
    <row r="23" spans="1:53" s="41" customFormat="1">
      <c r="A23" s="65">
        <v>18</v>
      </c>
      <c r="B23" s="67" t="s">
        <v>173</v>
      </c>
      <c r="C23" s="67" t="s">
        <v>174</v>
      </c>
      <c r="D23" s="67" t="s">
        <v>175</v>
      </c>
      <c r="E23" s="67" t="s">
        <v>176</v>
      </c>
      <c r="F23" s="67" t="s">
        <v>177</v>
      </c>
      <c r="G23" s="75" t="s">
        <v>178</v>
      </c>
      <c r="H23" s="75" t="s">
        <v>179</v>
      </c>
      <c r="I23" s="76" t="s">
        <v>36</v>
      </c>
      <c r="J23" s="72" t="s">
        <v>180</v>
      </c>
      <c r="K23" s="70"/>
      <c r="L23" s="71"/>
      <c r="M23" s="69"/>
      <c r="N23" s="74"/>
      <c r="O23" s="67"/>
      <c r="P23" s="74"/>
      <c r="Q23" s="74"/>
      <c r="R23" s="74"/>
      <c r="S23" s="74"/>
      <c r="T23" s="74"/>
      <c r="U23" s="74"/>
      <c r="V23" s="74"/>
      <c r="W23" s="74"/>
      <c r="X23" s="74"/>
      <c r="Y23" s="73"/>
      <c r="Z23" s="62"/>
      <c r="AA23" s="62"/>
      <c r="AB23" s="62"/>
      <c r="AC23" s="62"/>
      <c r="AD23" s="62"/>
      <c r="AE23" s="62"/>
      <c r="AF23" s="62"/>
      <c r="AG23" s="62"/>
      <c r="AH23" s="62"/>
      <c r="AI23" s="62"/>
      <c r="AJ23" s="62"/>
      <c r="AK23" s="62"/>
      <c r="AL23" s="62"/>
      <c r="AM23" s="62"/>
      <c r="AN23" s="62"/>
      <c r="AO23" s="62"/>
      <c r="AP23" s="62"/>
      <c r="AQ23" s="62"/>
      <c r="AR23" s="62"/>
      <c r="AS23" s="62"/>
      <c r="AT23" s="62"/>
      <c r="AU23" s="62"/>
      <c r="AV23" s="62"/>
      <c r="AW23" s="62"/>
      <c r="AX23" s="62"/>
      <c r="AY23" s="62"/>
      <c r="AZ23" s="62"/>
      <c r="BA23" s="62"/>
    </row>
    <row r="24" spans="1:53" s="41" customFormat="1" ht="25.5">
      <c r="A24" s="65">
        <v>19</v>
      </c>
      <c r="B24" s="67" t="s">
        <v>181</v>
      </c>
      <c r="C24" s="67" t="s">
        <v>30</v>
      </c>
      <c r="D24" s="320" t="s">
        <v>182</v>
      </c>
      <c r="E24" s="67" t="s">
        <v>183</v>
      </c>
      <c r="F24" s="67" t="s">
        <v>184</v>
      </c>
      <c r="G24" s="68" t="s">
        <v>185</v>
      </c>
      <c r="H24" s="68"/>
      <c r="I24" s="69" t="s">
        <v>36</v>
      </c>
      <c r="J24" s="187" t="s">
        <v>186</v>
      </c>
      <c r="K24" s="70">
        <v>180</v>
      </c>
      <c r="L24" s="74">
        <v>180</v>
      </c>
      <c r="M24" s="69" t="s">
        <v>38</v>
      </c>
      <c r="N24" s="69" t="s">
        <v>51</v>
      </c>
      <c r="O24" s="65" t="s">
        <v>39</v>
      </c>
      <c r="P24" s="65" t="s">
        <v>38</v>
      </c>
      <c r="Q24" s="65" t="s">
        <v>38</v>
      </c>
      <c r="R24" s="65" t="s">
        <v>38</v>
      </c>
      <c r="S24" s="65" t="s">
        <v>40</v>
      </c>
      <c r="T24" s="72" t="s">
        <v>66</v>
      </c>
      <c r="U24" s="72" t="s">
        <v>52</v>
      </c>
      <c r="V24" s="72"/>
      <c r="W24" s="72"/>
      <c r="X24" s="72"/>
      <c r="Y24" s="73"/>
      <c r="Z24" s="62"/>
      <c r="AA24" s="62"/>
      <c r="AB24" s="62"/>
      <c r="AC24" s="62"/>
      <c r="AD24" s="62"/>
      <c r="AE24" s="62"/>
      <c r="AF24" s="62"/>
      <c r="AG24" s="62"/>
      <c r="AH24" s="62"/>
      <c r="AI24" s="62"/>
      <c r="AJ24" s="62"/>
      <c r="AK24" s="62"/>
      <c r="AL24" s="62"/>
      <c r="AM24" s="62"/>
      <c r="AN24" s="62"/>
      <c r="AO24" s="62"/>
      <c r="AP24" s="62"/>
      <c r="AQ24" s="62"/>
      <c r="AR24" s="62"/>
      <c r="AS24" s="62"/>
      <c r="AT24" s="62"/>
      <c r="AU24" s="62"/>
      <c r="AV24" s="62"/>
      <c r="AW24" s="62"/>
      <c r="AX24" s="62"/>
      <c r="AY24" s="62"/>
      <c r="AZ24" s="62"/>
      <c r="BA24" s="62"/>
    </row>
    <row r="25" spans="1:53" s="41" customFormat="1" ht="25.5">
      <c r="A25" s="65">
        <v>20</v>
      </c>
      <c r="B25" s="67" t="s">
        <v>187</v>
      </c>
      <c r="C25" s="67" t="s">
        <v>44</v>
      </c>
      <c r="D25" s="67" t="s">
        <v>188</v>
      </c>
      <c r="E25" s="67" t="s">
        <v>189</v>
      </c>
      <c r="F25" s="67" t="s">
        <v>190</v>
      </c>
      <c r="G25" s="68" t="s">
        <v>191</v>
      </c>
      <c r="H25" s="68"/>
      <c r="I25" s="69" t="s">
        <v>36</v>
      </c>
      <c r="J25" s="72" t="s">
        <v>192</v>
      </c>
      <c r="K25" s="70"/>
      <c r="L25" s="71"/>
      <c r="M25" s="69" t="s">
        <v>52</v>
      </c>
      <c r="N25" s="65" t="s">
        <v>51</v>
      </c>
      <c r="O25" s="65"/>
      <c r="P25" s="65" t="s">
        <v>51</v>
      </c>
      <c r="Q25" s="65"/>
      <c r="R25" s="65" t="s">
        <v>51</v>
      </c>
      <c r="S25" s="65" t="s">
        <v>52</v>
      </c>
      <c r="T25" s="72"/>
      <c r="U25" s="72"/>
      <c r="V25" s="72"/>
      <c r="W25" s="72"/>
      <c r="X25" s="72"/>
      <c r="Y25" s="73"/>
      <c r="Z25" s="62"/>
      <c r="AA25" s="62"/>
      <c r="AB25" s="62"/>
      <c r="AC25" s="62"/>
      <c r="AD25" s="62"/>
      <c r="AE25" s="62"/>
      <c r="AF25" s="62"/>
      <c r="AG25" s="62"/>
      <c r="AH25" s="62"/>
      <c r="AI25" s="62"/>
      <c r="AJ25" s="62"/>
      <c r="AK25" s="62"/>
      <c r="AL25" s="62"/>
      <c r="AM25" s="62"/>
      <c r="AN25" s="62"/>
      <c r="AO25" s="62"/>
      <c r="AP25" s="62"/>
      <c r="AQ25" s="62"/>
      <c r="AR25" s="62"/>
      <c r="AS25" s="62"/>
      <c r="AT25" s="62"/>
      <c r="AU25" s="62"/>
      <c r="AV25" s="62"/>
      <c r="AW25" s="62"/>
      <c r="AX25" s="62"/>
      <c r="AY25" s="62"/>
      <c r="AZ25" s="62"/>
      <c r="BA25" s="62"/>
    </row>
    <row r="26" spans="1:53" s="41" customFormat="1" ht="25.5">
      <c r="A26" s="516">
        <v>21</v>
      </c>
      <c r="B26" s="517" t="s">
        <v>187</v>
      </c>
      <c r="C26" s="517" t="s">
        <v>44</v>
      </c>
      <c r="D26" s="517" t="s">
        <v>193</v>
      </c>
      <c r="E26" s="517" t="s">
        <v>585</v>
      </c>
      <c r="F26" s="517" t="s">
        <v>194</v>
      </c>
      <c r="G26" s="518" t="s">
        <v>195</v>
      </c>
      <c r="H26" s="519" t="s">
        <v>586</v>
      </c>
      <c r="I26" s="520" t="s">
        <v>196</v>
      </c>
      <c r="J26" s="521" t="s">
        <v>197</v>
      </c>
      <c r="K26" s="522">
        <v>248</v>
      </c>
      <c r="L26" s="522">
        <v>231</v>
      </c>
      <c r="M26" s="520" t="s">
        <v>52</v>
      </c>
      <c r="N26" s="520" t="s">
        <v>38</v>
      </c>
      <c r="O26" s="516" t="s">
        <v>93</v>
      </c>
      <c r="P26" s="516" t="s">
        <v>51</v>
      </c>
      <c r="Q26" s="516" t="s">
        <v>51</v>
      </c>
      <c r="R26" s="516" t="s">
        <v>51</v>
      </c>
      <c r="S26" s="516" t="s">
        <v>52</v>
      </c>
      <c r="T26" s="521" t="s">
        <v>66</v>
      </c>
      <c r="U26" s="521"/>
      <c r="V26" s="521" t="s">
        <v>38</v>
      </c>
      <c r="W26" s="521" t="s">
        <v>38</v>
      </c>
      <c r="X26" s="523"/>
      <c r="Y26" s="524"/>
      <c r="Z26" s="62"/>
      <c r="AA26" s="62"/>
      <c r="AB26" s="62"/>
      <c r="AC26" s="62"/>
      <c r="AD26" s="62"/>
      <c r="AE26" s="62"/>
      <c r="AF26" s="62"/>
      <c r="AG26" s="62"/>
      <c r="AH26" s="62"/>
      <c r="AI26" s="62"/>
      <c r="AJ26" s="62"/>
      <c r="AK26" s="62"/>
      <c r="AL26" s="62"/>
      <c r="AM26" s="62"/>
      <c r="AN26" s="62"/>
      <c r="AO26" s="62"/>
      <c r="AP26" s="62"/>
      <c r="AQ26" s="62"/>
      <c r="AR26" s="62"/>
      <c r="AS26" s="62"/>
      <c r="AT26" s="62"/>
      <c r="AU26" s="62"/>
      <c r="AV26" s="62"/>
      <c r="AW26" s="62"/>
      <c r="AX26" s="62"/>
      <c r="AY26" s="62"/>
      <c r="AZ26" s="62"/>
      <c r="BA26" s="62"/>
    </row>
    <row r="27" spans="1:53" s="41" customFormat="1" ht="76.5">
      <c r="A27" s="65">
        <v>22</v>
      </c>
      <c r="B27" s="67" t="s">
        <v>198</v>
      </c>
      <c r="C27" s="67" t="s">
        <v>30</v>
      </c>
      <c r="D27" s="67" t="s">
        <v>199</v>
      </c>
      <c r="E27" s="67" t="s">
        <v>200</v>
      </c>
      <c r="F27" s="67" t="s">
        <v>201</v>
      </c>
      <c r="G27" s="68" t="s">
        <v>108</v>
      </c>
      <c r="H27" s="68" t="s">
        <v>109</v>
      </c>
      <c r="I27" s="69" t="s">
        <v>36</v>
      </c>
      <c r="J27" s="72" t="s">
        <v>202</v>
      </c>
      <c r="K27" s="70" t="s">
        <v>111</v>
      </c>
      <c r="L27" s="70" t="s">
        <v>111</v>
      </c>
      <c r="M27" s="69" t="s">
        <v>38</v>
      </c>
      <c r="N27" s="65" t="s">
        <v>38</v>
      </c>
      <c r="O27" s="65" t="s">
        <v>39</v>
      </c>
      <c r="P27" s="65" t="s">
        <v>38</v>
      </c>
      <c r="Q27" s="65" t="s">
        <v>38</v>
      </c>
      <c r="R27" s="65" t="s">
        <v>51</v>
      </c>
      <c r="S27" s="65" t="s">
        <v>52</v>
      </c>
      <c r="T27" s="72" t="s">
        <v>66</v>
      </c>
      <c r="U27" s="72" t="s">
        <v>52</v>
      </c>
      <c r="V27" s="72"/>
      <c r="W27" s="72"/>
      <c r="X27" s="72"/>
      <c r="Y27" s="73"/>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62"/>
      <c r="BA27" s="62"/>
    </row>
    <row r="28" spans="1:53" s="62" customFormat="1" ht="216.75">
      <c r="A28" s="338">
        <v>23</v>
      </c>
      <c r="B28" s="338" t="s">
        <v>198</v>
      </c>
      <c r="C28" s="338" t="s">
        <v>30</v>
      </c>
      <c r="D28" s="338" t="s">
        <v>203</v>
      </c>
      <c r="E28" s="338" t="s">
        <v>204</v>
      </c>
      <c r="F28" s="338" t="s">
        <v>205</v>
      </c>
      <c r="G28" s="338" t="s">
        <v>206</v>
      </c>
      <c r="H28" s="338" t="s">
        <v>207</v>
      </c>
      <c r="I28" s="338" t="s">
        <v>36</v>
      </c>
      <c r="J28" s="338" t="s">
        <v>208</v>
      </c>
      <c r="K28" s="338">
        <v>12</v>
      </c>
      <c r="L28" s="338">
        <v>11.6</v>
      </c>
      <c r="M28" s="338" t="s">
        <v>38</v>
      </c>
      <c r="N28" s="338" t="s">
        <v>51</v>
      </c>
      <c r="O28" s="338" t="s">
        <v>39</v>
      </c>
      <c r="P28" s="338" t="s">
        <v>38</v>
      </c>
      <c r="Q28" s="338" t="s">
        <v>38</v>
      </c>
      <c r="R28" s="338" t="s">
        <v>38</v>
      </c>
      <c r="S28" s="338" t="s">
        <v>40</v>
      </c>
      <c r="T28" s="338" t="s">
        <v>66</v>
      </c>
      <c r="U28" s="338" t="s">
        <v>52</v>
      </c>
      <c r="V28" s="338" t="s">
        <v>38</v>
      </c>
      <c r="W28" s="338" t="s">
        <v>38</v>
      </c>
      <c r="X28" s="72"/>
      <c r="Y28" s="337" t="s">
        <v>209</v>
      </c>
    </row>
    <row r="29" spans="1:53" s="326" customFormat="1" ht="25.5">
      <c r="A29" s="319">
        <v>24</v>
      </c>
      <c r="B29" s="320" t="s">
        <v>210</v>
      </c>
      <c r="C29" s="320" t="s">
        <v>30</v>
      </c>
      <c r="D29" s="320" t="s">
        <v>211</v>
      </c>
      <c r="E29" s="320" t="s">
        <v>212</v>
      </c>
      <c r="F29" s="320" t="s">
        <v>213</v>
      </c>
      <c r="G29" s="322" t="s">
        <v>214</v>
      </c>
      <c r="H29" s="322" t="s">
        <v>215</v>
      </c>
      <c r="I29" s="323" t="s">
        <v>36</v>
      </c>
      <c r="J29" s="324" t="s">
        <v>216</v>
      </c>
      <c r="K29" s="317">
        <v>47</v>
      </c>
      <c r="L29" s="318">
        <v>47</v>
      </c>
      <c r="M29" s="323" t="s">
        <v>38</v>
      </c>
      <c r="N29" s="319" t="s">
        <v>51</v>
      </c>
      <c r="O29" s="319" t="s">
        <v>39</v>
      </c>
      <c r="P29" s="319" t="s">
        <v>38</v>
      </c>
      <c r="Q29" s="319" t="s">
        <v>38</v>
      </c>
      <c r="R29" s="319" t="s">
        <v>38</v>
      </c>
      <c r="S29" s="319" t="s">
        <v>40</v>
      </c>
      <c r="T29" s="324" t="s">
        <v>53</v>
      </c>
      <c r="U29" s="324"/>
      <c r="V29" s="324"/>
      <c r="W29" s="324"/>
      <c r="X29" s="324"/>
      <c r="Y29" s="325"/>
    </row>
    <row r="30" spans="1:53" s="62" customFormat="1" ht="114.75">
      <c r="A30" s="65">
        <v>25</v>
      </c>
      <c r="B30" s="67" t="s">
        <v>217</v>
      </c>
      <c r="C30" s="67" t="s">
        <v>44</v>
      </c>
      <c r="D30" s="67" t="s">
        <v>587</v>
      </c>
      <c r="E30" s="67" t="s">
        <v>219</v>
      </c>
      <c r="F30" s="67" t="s">
        <v>220</v>
      </c>
      <c r="G30" s="68" t="s">
        <v>221</v>
      </c>
      <c r="H30" s="68" t="s">
        <v>222</v>
      </c>
      <c r="I30" s="69" t="s">
        <v>36</v>
      </c>
      <c r="J30" s="72" t="s">
        <v>52</v>
      </c>
      <c r="K30" s="70">
        <v>18</v>
      </c>
      <c r="L30" s="74">
        <v>16</v>
      </c>
      <c r="M30" s="69" t="s">
        <v>52</v>
      </c>
      <c r="N30" s="69" t="s">
        <v>52</v>
      </c>
      <c r="O30" s="65" t="s">
        <v>52</v>
      </c>
      <c r="P30" s="65" t="s">
        <v>51</v>
      </c>
      <c r="Q30" s="65" t="s">
        <v>51</v>
      </c>
      <c r="R30" s="65" t="s">
        <v>51</v>
      </c>
      <c r="S30" s="65" t="s">
        <v>52</v>
      </c>
      <c r="T30" s="72" t="s">
        <v>53</v>
      </c>
      <c r="U30" s="72" t="s">
        <v>223</v>
      </c>
      <c r="V30" s="72"/>
      <c r="W30" s="72"/>
      <c r="X30" s="72"/>
      <c r="Y30" s="73"/>
    </row>
    <row r="31" spans="1:53" s="332" customFormat="1" ht="38.25">
      <c r="A31" s="319">
        <v>26</v>
      </c>
      <c r="B31" s="320" t="s">
        <v>224</v>
      </c>
      <c r="C31" s="320" t="s">
        <v>44</v>
      </c>
      <c r="D31" s="320" t="s">
        <v>225</v>
      </c>
      <c r="E31" s="320" t="s">
        <v>226</v>
      </c>
      <c r="F31" s="320" t="s">
        <v>583</v>
      </c>
      <c r="G31" s="322" t="s">
        <v>227</v>
      </c>
      <c r="H31" s="322" t="s">
        <v>228</v>
      </c>
      <c r="I31" s="323" t="s">
        <v>36</v>
      </c>
      <c r="J31" s="334"/>
      <c r="K31" s="317">
        <v>13</v>
      </c>
      <c r="L31" s="328">
        <v>13</v>
      </c>
      <c r="M31" s="323" t="s">
        <v>52</v>
      </c>
      <c r="N31" s="323" t="s">
        <v>51</v>
      </c>
      <c r="O31" s="319" t="s">
        <v>39</v>
      </c>
      <c r="P31" s="319" t="s">
        <v>51</v>
      </c>
      <c r="Q31" s="319" t="s">
        <v>51</v>
      </c>
      <c r="R31" s="319" t="s">
        <v>51</v>
      </c>
      <c r="S31" s="319" t="s">
        <v>52</v>
      </c>
      <c r="T31" s="324" t="s">
        <v>53</v>
      </c>
      <c r="U31" s="324" t="s">
        <v>229</v>
      </c>
      <c r="V31" s="324"/>
      <c r="W31" s="324"/>
      <c r="X31" s="324"/>
      <c r="Y31" s="325"/>
      <c r="Z31" s="326"/>
      <c r="AA31" s="326"/>
      <c r="AB31" s="326"/>
      <c r="AC31" s="326"/>
      <c r="AD31" s="326"/>
      <c r="AE31" s="326"/>
      <c r="AF31" s="326"/>
      <c r="AG31" s="326"/>
      <c r="AH31" s="326"/>
      <c r="AI31" s="326"/>
      <c r="AJ31" s="326"/>
      <c r="AK31" s="326"/>
      <c r="AL31" s="326"/>
      <c r="AM31" s="326"/>
      <c r="AN31" s="326"/>
      <c r="AO31" s="326"/>
      <c r="AP31" s="326"/>
      <c r="AQ31" s="326"/>
      <c r="AR31" s="326"/>
      <c r="AS31" s="326"/>
      <c r="AT31" s="326"/>
      <c r="AU31" s="326"/>
      <c r="AV31" s="326"/>
      <c r="AW31" s="326"/>
      <c r="AX31" s="326"/>
      <c r="AY31" s="326"/>
      <c r="AZ31" s="326"/>
      <c r="BA31" s="326"/>
    </row>
    <row r="32" spans="1:53" s="361" customFormat="1" ht="102">
      <c r="A32" s="351">
        <v>27</v>
      </c>
      <c r="B32" s="352" t="s">
        <v>230</v>
      </c>
      <c r="C32" s="352" t="s">
        <v>44</v>
      </c>
      <c r="D32" s="352" t="s">
        <v>231</v>
      </c>
      <c r="E32" s="352" t="s">
        <v>232</v>
      </c>
      <c r="F32" s="352" t="s">
        <v>233</v>
      </c>
      <c r="G32" s="353" t="s">
        <v>234</v>
      </c>
      <c r="H32" s="353" t="s">
        <v>235</v>
      </c>
      <c r="I32" s="354" t="s">
        <v>36</v>
      </c>
      <c r="J32" s="355" t="s">
        <v>236</v>
      </c>
      <c r="K32" s="356">
        <v>16</v>
      </c>
      <c r="L32" s="357">
        <v>16</v>
      </c>
      <c r="M32" s="354" t="s">
        <v>52</v>
      </c>
      <c r="N32" s="358" t="s">
        <v>51</v>
      </c>
      <c r="O32" s="358" t="s">
        <v>39</v>
      </c>
      <c r="P32" s="358" t="s">
        <v>51</v>
      </c>
      <c r="Q32" s="358" t="s">
        <v>51</v>
      </c>
      <c r="R32" s="358" t="s">
        <v>51</v>
      </c>
      <c r="S32" s="358" t="s">
        <v>52</v>
      </c>
      <c r="T32" s="355" t="s">
        <v>53</v>
      </c>
      <c r="U32" s="355" t="s">
        <v>237</v>
      </c>
      <c r="V32" s="355" t="s">
        <v>44</v>
      </c>
      <c r="W32" s="355" t="s">
        <v>44</v>
      </c>
      <c r="X32" s="359" t="s">
        <v>238</v>
      </c>
      <c r="Y32" s="360"/>
    </row>
    <row r="33" spans="1:53" s="41" customFormat="1" ht="25.5">
      <c r="A33" s="65">
        <v>28</v>
      </c>
      <c r="B33" s="67" t="s">
        <v>239</v>
      </c>
      <c r="C33" s="67" t="s">
        <v>30</v>
      </c>
      <c r="D33" s="67" t="s">
        <v>240</v>
      </c>
      <c r="E33" s="67" t="s">
        <v>241</v>
      </c>
      <c r="F33" s="67" t="s">
        <v>242</v>
      </c>
      <c r="G33" s="68" t="s">
        <v>243</v>
      </c>
      <c r="H33" s="68" t="s">
        <v>244</v>
      </c>
      <c r="I33" s="69" t="s">
        <v>36</v>
      </c>
      <c r="J33" s="187" t="s">
        <v>245</v>
      </c>
      <c r="K33" s="70">
        <v>55</v>
      </c>
      <c r="L33" s="74">
        <v>15</v>
      </c>
      <c r="M33" s="69" t="s">
        <v>38</v>
      </c>
      <c r="N33" s="69" t="s">
        <v>51</v>
      </c>
      <c r="O33" s="65" t="s">
        <v>39</v>
      </c>
      <c r="P33" s="65" t="s">
        <v>38</v>
      </c>
      <c r="Q33" s="65" t="s">
        <v>38</v>
      </c>
      <c r="R33" s="65" t="s">
        <v>38</v>
      </c>
      <c r="S33" s="65" t="s">
        <v>40</v>
      </c>
      <c r="T33" s="72" t="s">
        <v>53</v>
      </c>
      <c r="U33" s="72" t="s">
        <v>52</v>
      </c>
      <c r="V33" s="72"/>
      <c r="W33" s="72"/>
      <c r="X33" s="72"/>
      <c r="Y33" s="73"/>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row>
    <row r="34" spans="1:53" s="41" customFormat="1" ht="25.5">
      <c r="A34" s="319">
        <v>29</v>
      </c>
      <c r="B34" s="320" t="s">
        <v>246</v>
      </c>
      <c r="C34" s="320" t="s">
        <v>30</v>
      </c>
      <c r="D34" s="320" t="s">
        <v>247</v>
      </c>
      <c r="E34" s="320" t="s">
        <v>247</v>
      </c>
      <c r="F34" s="320" t="s">
        <v>248</v>
      </c>
      <c r="G34" s="322" t="s">
        <v>249</v>
      </c>
      <c r="H34" s="322"/>
      <c r="I34" s="323" t="s">
        <v>36</v>
      </c>
      <c r="J34" s="324" t="s">
        <v>250</v>
      </c>
      <c r="K34" s="317">
        <v>32</v>
      </c>
      <c r="L34" s="318">
        <v>29.97</v>
      </c>
      <c r="M34" s="323" t="s">
        <v>38</v>
      </c>
      <c r="N34" s="319" t="s">
        <v>51</v>
      </c>
      <c r="O34" s="319" t="s">
        <v>39</v>
      </c>
      <c r="P34" s="319" t="s">
        <v>38</v>
      </c>
      <c r="Q34" s="319" t="s">
        <v>38</v>
      </c>
      <c r="R34" s="319" t="s">
        <v>38</v>
      </c>
      <c r="S34" s="319" t="s">
        <v>40</v>
      </c>
      <c r="T34" s="324" t="s">
        <v>66</v>
      </c>
      <c r="U34" s="324" t="s">
        <v>52</v>
      </c>
      <c r="V34" s="324"/>
      <c r="W34" s="324"/>
      <c r="X34" s="324"/>
      <c r="Y34" s="73"/>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row>
    <row r="35" spans="1:53" s="41" customFormat="1" ht="25.5">
      <c r="A35" s="319">
        <v>30</v>
      </c>
      <c r="B35" s="320" t="s">
        <v>251</v>
      </c>
      <c r="C35" s="320" t="s">
        <v>174</v>
      </c>
      <c r="D35" s="320" t="s">
        <v>252</v>
      </c>
      <c r="E35" s="320" t="s">
        <v>253</v>
      </c>
      <c r="F35" s="320" t="s">
        <v>254</v>
      </c>
      <c r="G35" s="320" t="s">
        <v>255</v>
      </c>
      <c r="H35" s="320" t="s">
        <v>256</v>
      </c>
      <c r="I35" s="323" t="s">
        <v>36</v>
      </c>
      <c r="J35" s="334" t="s">
        <v>257</v>
      </c>
      <c r="K35" s="317">
        <v>100</v>
      </c>
      <c r="L35" s="317">
        <v>42.6</v>
      </c>
      <c r="M35" s="323" t="s">
        <v>38</v>
      </c>
      <c r="N35" s="323" t="s">
        <v>51</v>
      </c>
      <c r="O35" s="319" t="s">
        <v>39</v>
      </c>
      <c r="P35" s="319" t="s">
        <v>38</v>
      </c>
      <c r="Q35" s="319" t="s">
        <v>51</v>
      </c>
      <c r="R35" s="319" t="s">
        <v>51</v>
      </c>
      <c r="S35" s="319" t="s">
        <v>52</v>
      </c>
      <c r="T35" s="324" t="s">
        <v>78</v>
      </c>
      <c r="U35" s="324" t="s">
        <v>52</v>
      </c>
      <c r="V35" s="324" t="s">
        <v>38</v>
      </c>
      <c r="W35" s="324" t="s">
        <v>139</v>
      </c>
      <c r="X35" s="72"/>
      <c r="Y35" s="73"/>
    </row>
    <row r="36" spans="1:53" s="332" customFormat="1" ht="45">
      <c r="A36" s="319">
        <v>31</v>
      </c>
      <c r="B36" s="320" t="s">
        <v>258</v>
      </c>
      <c r="C36" s="320" t="s">
        <v>71</v>
      </c>
      <c r="D36" s="320" t="s">
        <v>259</v>
      </c>
      <c r="E36" s="320" t="s">
        <v>260</v>
      </c>
      <c r="F36" s="320" t="s">
        <v>261</v>
      </c>
      <c r="G36" s="322" t="s">
        <v>262</v>
      </c>
      <c r="H36" s="322" t="s">
        <v>263</v>
      </c>
      <c r="I36" s="323" t="s">
        <v>36</v>
      </c>
      <c r="J36" s="324" t="s">
        <v>264</v>
      </c>
      <c r="K36" s="317">
        <v>203</v>
      </c>
      <c r="L36" s="317" t="s">
        <v>265</v>
      </c>
      <c r="M36" s="323" t="s">
        <v>38</v>
      </c>
      <c r="N36" s="319" t="s">
        <v>51</v>
      </c>
      <c r="O36" s="319" t="s">
        <v>93</v>
      </c>
      <c r="P36" s="319" t="s">
        <v>38</v>
      </c>
      <c r="Q36" s="319" t="s">
        <v>51</v>
      </c>
      <c r="R36" s="319" t="s">
        <v>51</v>
      </c>
      <c r="S36" s="319" t="s">
        <v>52</v>
      </c>
      <c r="T36" s="324" t="s">
        <v>53</v>
      </c>
      <c r="U36" s="324" t="s">
        <v>266</v>
      </c>
      <c r="V36" s="324" t="s">
        <v>38</v>
      </c>
      <c r="W36" s="324" t="s">
        <v>51</v>
      </c>
      <c r="X36" s="324" t="s">
        <v>267</v>
      </c>
      <c r="Y36" s="333" t="s">
        <v>268</v>
      </c>
      <c r="Z36" s="326"/>
      <c r="AA36" s="326"/>
      <c r="AB36" s="326"/>
      <c r="AC36" s="326"/>
      <c r="AD36" s="326"/>
      <c r="AE36" s="326"/>
      <c r="AF36" s="326"/>
      <c r="AG36" s="326"/>
      <c r="AH36" s="326"/>
      <c r="AI36" s="326"/>
      <c r="AJ36" s="326"/>
      <c r="AK36" s="326"/>
      <c r="AL36" s="326"/>
      <c r="AM36" s="326"/>
      <c r="AN36" s="326"/>
      <c r="AO36" s="326"/>
      <c r="AP36" s="326"/>
      <c r="AQ36" s="326"/>
      <c r="AR36" s="326"/>
      <c r="AS36" s="326"/>
      <c r="AT36" s="326"/>
      <c r="AU36" s="326"/>
      <c r="AV36" s="326"/>
      <c r="AW36" s="326"/>
      <c r="AX36" s="326"/>
      <c r="AY36" s="326"/>
      <c r="AZ36" s="326"/>
      <c r="BA36" s="326"/>
    </row>
    <row r="37" spans="1:53" s="332" customFormat="1" ht="51">
      <c r="A37" s="319">
        <v>32</v>
      </c>
      <c r="B37" s="320" t="s">
        <v>269</v>
      </c>
      <c r="C37" s="320" t="s">
        <v>30</v>
      </c>
      <c r="D37" s="320" t="s">
        <v>270</v>
      </c>
      <c r="E37" s="320" t="s">
        <v>271</v>
      </c>
      <c r="F37" s="320" t="s">
        <v>272</v>
      </c>
      <c r="G37" s="320" t="s">
        <v>273</v>
      </c>
      <c r="H37" s="320" t="s">
        <v>274</v>
      </c>
      <c r="I37" s="323" t="s">
        <v>36</v>
      </c>
      <c r="J37" s="324" t="s">
        <v>275</v>
      </c>
      <c r="K37" s="317">
        <v>44</v>
      </c>
      <c r="L37" s="328">
        <v>44</v>
      </c>
      <c r="M37" s="323" t="s">
        <v>38</v>
      </c>
      <c r="N37" s="323" t="s">
        <v>51</v>
      </c>
      <c r="O37" s="319" t="s">
        <v>39</v>
      </c>
      <c r="P37" s="319" t="s">
        <v>38</v>
      </c>
      <c r="Q37" s="319" t="s">
        <v>38</v>
      </c>
      <c r="R37" s="319" t="s">
        <v>38</v>
      </c>
      <c r="S37" s="319" t="s">
        <v>40</v>
      </c>
      <c r="T37" s="324" t="s">
        <v>53</v>
      </c>
      <c r="U37" s="324" t="s">
        <v>276</v>
      </c>
      <c r="V37" s="324"/>
      <c r="W37" s="324"/>
      <c r="X37" s="324"/>
      <c r="Y37" s="336"/>
      <c r="Z37" s="326"/>
      <c r="AA37" s="326"/>
      <c r="AB37" s="326"/>
      <c r="AC37" s="326"/>
      <c r="AD37" s="326"/>
      <c r="AE37" s="326"/>
      <c r="AF37" s="326"/>
      <c r="AG37" s="326"/>
      <c r="AH37" s="326"/>
      <c r="AI37" s="326"/>
      <c r="AJ37" s="326"/>
      <c r="AK37" s="326"/>
      <c r="AL37" s="326"/>
      <c r="AM37" s="326"/>
      <c r="AN37" s="326"/>
      <c r="AO37" s="326"/>
      <c r="AP37" s="326"/>
      <c r="AQ37" s="326"/>
      <c r="AR37" s="326"/>
      <c r="AS37" s="326"/>
      <c r="AT37" s="326"/>
      <c r="AU37" s="326"/>
      <c r="AV37" s="326"/>
      <c r="AW37" s="326"/>
      <c r="AX37" s="326"/>
      <c r="AY37" s="326"/>
      <c r="AZ37" s="326"/>
      <c r="BA37" s="326"/>
    </row>
    <row r="38" spans="1:53" s="62" customFormat="1" ht="409.5" customHeight="1">
      <c r="A38" s="365">
        <v>33</v>
      </c>
      <c r="B38" s="366" t="s">
        <v>277</v>
      </c>
      <c r="C38" s="366" t="s">
        <v>71</v>
      </c>
      <c r="D38" s="366" t="s">
        <v>278</v>
      </c>
      <c r="E38" s="366" t="s">
        <v>279</v>
      </c>
      <c r="F38" s="366" t="s">
        <v>280</v>
      </c>
      <c r="G38" s="530" t="s">
        <v>281</v>
      </c>
      <c r="H38" s="367" t="s">
        <v>282</v>
      </c>
      <c r="I38" s="368" t="s">
        <v>36</v>
      </c>
      <c r="J38" s="369" t="s">
        <v>283</v>
      </c>
      <c r="K38" s="370">
        <v>50</v>
      </c>
      <c r="L38" s="371">
        <v>50</v>
      </c>
      <c r="M38" s="368" t="s">
        <v>38</v>
      </c>
      <c r="N38" s="365" t="s">
        <v>51</v>
      </c>
      <c r="O38" s="365" t="s">
        <v>39</v>
      </c>
      <c r="P38" s="365" t="s">
        <v>38</v>
      </c>
      <c r="Q38" s="365" t="s">
        <v>51</v>
      </c>
      <c r="R38" s="365" t="s">
        <v>38</v>
      </c>
      <c r="S38" s="365" t="s">
        <v>40</v>
      </c>
      <c r="T38" s="369" t="s">
        <v>53</v>
      </c>
      <c r="U38" s="369" t="s">
        <v>94</v>
      </c>
      <c r="V38" s="369" t="s">
        <v>38</v>
      </c>
      <c r="W38" s="369" t="s">
        <v>38</v>
      </c>
      <c r="X38" s="369"/>
      <c r="Y38" s="372" t="s">
        <v>284</v>
      </c>
    </row>
    <row r="39" spans="1:53" s="298" customFormat="1" ht="27" customHeight="1">
      <c r="A39" s="319">
        <v>33</v>
      </c>
      <c r="B39" s="324" t="s">
        <v>285</v>
      </c>
      <c r="C39" s="298" t="s">
        <v>286</v>
      </c>
      <c r="D39" s="500" t="s">
        <v>312</v>
      </c>
      <c r="E39" s="500" t="s">
        <v>312</v>
      </c>
      <c r="F39" s="324" t="s">
        <v>590</v>
      </c>
      <c r="G39" s="529" t="s">
        <v>589</v>
      </c>
      <c r="H39" s="324" t="s">
        <v>588</v>
      </c>
      <c r="I39" s="319" t="s">
        <v>36</v>
      </c>
      <c r="J39" s="319" t="s">
        <v>591</v>
      </c>
      <c r="K39" s="373">
        <v>31</v>
      </c>
      <c r="L39" s="373">
        <v>31</v>
      </c>
      <c r="M39" s="319" t="s">
        <v>50</v>
      </c>
      <c r="N39" s="319" t="s">
        <v>51</v>
      </c>
      <c r="O39" s="319" t="s">
        <v>39</v>
      </c>
      <c r="P39" s="319" t="s">
        <v>51</v>
      </c>
      <c r="Q39" s="319" t="s">
        <v>51</v>
      </c>
      <c r="R39" s="319" t="s">
        <v>51</v>
      </c>
      <c r="S39" s="319" t="s">
        <v>50</v>
      </c>
      <c r="T39" s="298" t="s">
        <v>78</v>
      </c>
    </row>
    <row r="40" spans="1:53" s="326" customFormat="1" ht="81" customHeight="1">
      <c r="A40" s="319">
        <v>35</v>
      </c>
      <c r="B40" s="320" t="s">
        <v>287</v>
      </c>
      <c r="C40" s="320" t="s">
        <v>71</v>
      </c>
      <c r="D40" s="320" t="s">
        <v>288</v>
      </c>
      <c r="E40" s="320" t="s">
        <v>289</v>
      </c>
      <c r="F40" s="320" t="s">
        <v>290</v>
      </c>
      <c r="G40" s="322" t="s">
        <v>291</v>
      </c>
      <c r="H40" s="322" t="s">
        <v>292</v>
      </c>
      <c r="I40" s="323" t="s">
        <v>36</v>
      </c>
      <c r="J40" s="324" t="s">
        <v>293</v>
      </c>
      <c r="K40" s="373">
        <v>153</v>
      </c>
      <c r="L40" s="373">
        <v>145.75</v>
      </c>
      <c r="M40" s="323" t="s">
        <v>38</v>
      </c>
      <c r="N40" s="323" t="s">
        <v>51</v>
      </c>
      <c r="O40" s="319" t="s">
        <v>39</v>
      </c>
      <c r="P40" s="319" t="s">
        <v>38</v>
      </c>
      <c r="Q40" s="319" t="s">
        <v>51</v>
      </c>
      <c r="R40" s="319" t="s">
        <v>51</v>
      </c>
      <c r="S40" s="319" t="s">
        <v>52</v>
      </c>
      <c r="T40" s="324" t="s">
        <v>66</v>
      </c>
      <c r="U40" s="324"/>
      <c r="V40" s="324" t="s">
        <v>52</v>
      </c>
      <c r="W40" s="324" t="s">
        <v>52</v>
      </c>
      <c r="X40" s="324" t="s">
        <v>294</v>
      </c>
      <c r="Y40" s="325"/>
    </row>
    <row r="41" spans="1:53" s="41" customFormat="1" ht="38.25">
      <c r="A41" s="319">
        <v>36</v>
      </c>
      <c r="B41" s="320" t="s">
        <v>295</v>
      </c>
      <c r="C41" s="320" t="s">
        <v>30</v>
      </c>
      <c r="D41" s="320" t="s">
        <v>296</v>
      </c>
      <c r="E41" s="320" t="s">
        <v>297</v>
      </c>
      <c r="F41" s="320" t="s">
        <v>298</v>
      </c>
      <c r="G41" s="322" t="s">
        <v>299</v>
      </c>
      <c r="H41" s="322" t="s">
        <v>300</v>
      </c>
      <c r="I41" s="323" t="s">
        <v>36</v>
      </c>
      <c r="J41" s="324" t="s">
        <v>301</v>
      </c>
      <c r="K41" s="317">
        <v>70</v>
      </c>
      <c r="L41" s="318">
        <v>70</v>
      </c>
      <c r="M41" s="323" t="s">
        <v>38</v>
      </c>
      <c r="N41" s="319" t="s">
        <v>51</v>
      </c>
      <c r="O41" s="319" t="s">
        <v>39</v>
      </c>
      <c r="P41" s="319" t="s">
        <v>38</v>
      </c>
      <c r="Q41" s="319" t="s">
        <v>38</v>
      </c>
      <c r="R41" s="319" t="s">
        <v>38</v>
      </c>
      <c r="S41" s="319" t="s">
        <v>40</v>
      </c>
      <c r="T41" s="324" t="s">
        <v>41</v>
      </c>
      <c r="U41" s="324" t="s">
        <v>302</v>
      </c>
      <c r="V41" s="324" t="s">
        <v>52</v>
      </c>
      <c r="W41" s="324" t="s">
        <v>52</v>
      </c>
      <c r="X41" s="324" t="s">
        <v>303</v>
      </c>
      <c r="Y41" s="325" t="s">
        <v>304</v>
      </c>
    </row>
    <row r="42" spans="1:53" s="361" customFormat="1" ht="38.25" customHeight="1">
      <c r="A42" s="351">
        <v>37</v>
      </c>
      <c r="B42" s="359" t="s">
        <v>305</v>
      </c>
      <c r="C42" s="359" t="s">
        <v>30</v>
      </c>
      <c r="D42" s="359" t="s">
        <v>306</v>
      </c>
      <c r="E42" s="359" t="s">
        <v>307</v>
      </c>
      <c r="F42" s="359" t="s">
        <v>308</v>
      </c>
      <c r="G42" s="353" t="s">
        <v>309</v>
      </c>
      <c r="H42" s="353" t="s">
        <v>310</v>
      </c>
      <c r="I42" s="375" t="s">
        <v>36</v>
      </c>
      <c r="J42" s="376" t="s">
        <v>311</v>
      </c>
      <c r="K42" s="377">
        <v>63</v>
      </c>
      <c r="L42" s="378">
        <v>61</v>
      </c>
      <c r="M42" s="375" t="s">
        <v>38</v>
      </c>
      <c r="N42" s="375" t="s">
        <v>51</v>
      </c>
      <c r="O42" s="351" t="s">
        <v>39</v>
      </c>
      <c r="P42" s="351" t="s">
        <v>38</v>
      </c>
      <c r="Q42" s="351" t="s">
        <v>38</v>
      </c>
      <c r="R42" s="351" t="s">
        <v>38</v>
      </c>
      <c r="S42" s="351" t="s">
        <v>40</v>
      </c>
      <c r="T42" s="376" t="s">
        <v>66</v>
      </c>
      <c r="U42" s="376" t="s">
        <v>312</v>
      </c>
      <c r="V42" s="376" t="s">
        <v>38</v>
      </c>
      <c r="W42" s="376" t="s">
        <v>38</v>
      </c>
      <c r="X42" s="376"/>
      <c r="Y42" s="379" t="s">
        <v>313</v>
      </c>
    </row>
    <row r="43" spans="1:53" s="332" customFormat="1" ht="89.25">
      <c r="A43" s="319">
        <v>38</v>
      </c>
      <c r="B43" s="320" t="s">
        <v>314</v>
      </c>
      <c r="C43" s="320" t="s">
        <v>44</v>
      </c>
      <c r="D43" s="320" t="s">
        <v>315</v>
      </c>
      <c r="E43" s="320" t="s">
        <v>316</v>
      </c>
      <c r="F43" s="320" t="s">
        <v>317</v>
      </c>
      <c r="G43" s="322" t="s">
        <v>318</v>
      </c>
      <c r="H43" s="322" t="s">
        <v>319</v>
      </c>
      <c r="I43" s="323" t="s">
        <v>320</v>
      </c>
      <c r="J43" s="324" t="s">
        <v>321</v>
      </c>
      <c r="K43" s="317">
        <v>314</v>
      </c>
      <c r="L43" s="318">
        <v>314</v>
      </c>
      <c r="M43" s="323" t="s">
        <v>50</v>
      </c>
      <c r="N43" s="319" t="s">
        <v>51</v>
      </c>
      <c r="O43" s="319" t="s">
        <v>39</v>
      </c>
      <c r="P43" s="319" t="s">
        <v>51</v>
      </c>
      <c r="Q43" s="319" t="s">
        <v>51</v>
      </c>
      <c r="R43" s="319" t="s">
        <v>51</v>
      </c>
      <c r="S43" s="319" t="s">
        <v>52</v>
      </c>
      <c r="T43" s="324" t="s">
        <v>41</v>
      </c>
      <c r="U43" s="324" t="s">
        <v>322</v>
      </c>
      <c r="V43" s="324"/>
      <c r="W43" s="324"/>
      <c r="X43" s="324"/>
      <c r="Y43" s="325" t="s">
        <v>323</v>
      </c>
    </row>
    <row r="44" spans="1:53" s="332" customFormat="1" ht="191.25">
      <c r="A44" s="319">
        <v>39</v>
      </c>
      <c r="B44" s="320" t="s">
        <v>324</v>
      </c>
      <c r="C44" s="320" t="s">
        <v>44</v>
      </c>
      <c r="D44" s="320" t="s">
        <v>325</v>
      </c>
      <c r="E44" s="320" t="s">
        <v>326</v>
      </c>
      <c r="F44" s="320" t="s">
        <v>327</v>
      </c>
      <c r="G44" s="322" t="s">
        <v>328</v>
      </c>
      <c r="H44" s="322" t="s">
        <v>329</v>
      </c>
      <c r="I44" s="323" t="s">
        <v>330</v>
      </c>
      <c r="J44" s="324" t="s">
        <v>331</v>
      </c>
      <c r="K44" s="317">
        <v>89</v>
      </c>
      <c r="L44" s="328">
        <v>86</v>
      </c>
      <c r="M44" s="323" t="s">
        <v>52</v>
      </c>
      <c r="N44" s="323" t="s">
        <v>51</v>
      </c>
      <c r="O44" s="319" t="s">
        <v>39</v>
      </c>
      <c r="P44" s="319" t="s">
        <v>51</v>
      </c>
      <c r="Q44" s="319" t="s">
        <v>51</v>
      </c>
      <c r="R44" s="319" t="s">
        <v>51</v>
      </c>
      <c r="S44" s="319" t="s">
        <v>52</v>
      </c>
      <c r="T44" s="324" t="s">
        <v>41</v>
      </c>
      <c r="U44" s="324" t="s">
        <v>332</v>
      </c>
      <c r="V44" s="319" t="s">
        <v>38</v>
      </c>
      <c r="W44" s="319" t="s">
        <v>38</v>
      </c>
      <c r="X44" s="324"/>
      <c r="Y44" s="499" t="s">
        <v>333</v>
      </c>
      <c r="Z44" s="326"/>
      <c r="AA44" s="326"/>
      <c r="AB44" s="326"/>
      <c r="AC44" s="326"/>
      <c r="AD44" s="326"/>
      <c r="AE44" s="326"/>
      <c r="AF44" s="326"/>
      <c r="AG44" s="326"/>
      <c r="AH44" s="326"/>
      <c r="AI44" s="326"/>
      <c r="AJ44" s="326"/>
      <c r="AK44" s="326"/>
      <c r="AL44" s="326"/>
      <c r="AM44" s="326"/>
      <c r="AN44" s="326"/>
      <c r="AO44" s="326"/>
      <c r="AP44" s="326"/>
      <c r="AQ44" s="326"/>
      <c r="AR44" s="326"/>
      <c r="AS44" s="326"/>
      <c r="AT44" s="326"/>
      <c r="AU44" s="326"/>
      <c r="AV44" s="326"/>
      <c r="AW44" s="326"/>
      <c r="AX44" s="326"/>
      <c r="AY44" s="326"/>
      <c r="AZ44" s="326"/>
      <c r="BA44" s="326"/>
    </row>
    <row r="45" spans="1:53" s="332" customFormat="1" ht="25.5">
      <c r="A45" s="319">
        <v>40</v>
      </c>
      <c r="B45" s="320" t="s">
        <v>334</v>
      </c>
      <c r="C45" s="320" t="s">
        <v>44</v>
      </c>
      <c r="D45" s="320" t="s">
        <v>335</v>
      </c>
      <c r="E45" s="320" t="s">
        <v>336</v>
      </c>
      <c r="F45" s="320" t="s">
        <v>337</v>
      </c>
      <c r="G45" s="322" t="s">
        <v>338</v>
      </c>
      <c r="H45" s="322" t="s">
        <v>339</v>
      </c>
      <c r="I45" s="323" t="s">
        <v>36</v>
      </c>
      <c r="J45" s="324" t="s">
        <v>340</v>
      </c>
      <c r="K45" s="317">
        <v>187</v>
      </c>
      <c r="L45" s="318">
        <v>183.3</v>
      </c>
      <c r="M45" s="323" t="s">
        <v>38</v>
      </c>
      <c r="N45" s="319" t="s">
        <v>51</v>
      </c>
      <c r="O45" s="319" t="s">
        <v>39</v>
      </c>
      <c r="P45" s="319" t="s">
        <v>38</v>
      </c>
      <c r="Q45" s="319" t="s">
        <v>51</v>
      </c>
      <c r="R45" s="319" t="s">
        <v>51</v>
      </c>
      <c r="S45" s="319" t="s">
        <v>52</v>
      </c>
      <c r="T45" s="324" t="s">
        <v>66</v>
      </c>
      <c r="U45" s="324" t="s">
        <v>341</v>
      </c>
      <c r="V45" s="324"/>
      <c r="W45" s="324"/>
      <c r="X45" s="324"/>
      <c r="Y45" s="325"/>
    </row>
    <row r="46" spans="1:53" ht="24.75" customHeight="1"/>
    <row r="47" spans="1:53">
      <c r="K47" s="79"/>
    </row>
    <row r="48" spans="1:53">
      <c r="K48" s="79"/>
      <c r="O48" s="80"/>
    </row>
    <row r="1048566" ht="15" customHeight="1"/>
  </sheetData>
  <phoneticPr fontId="13" type="noConversion"/>
  <hyperlinks>
    <hyperlink ref="P5" r:id="rId1" xr:uid="{00000000-0004-0000-0100-000032000000}"/>
    <hyperlink ref="Q5" r:id="rId2" xr:uid="{00000000-0004-0000-0100-000033000000}"/>
    <hyperlink ref="R5" r:id="rId3" xr:uid="{00000000-0004-0000-0100-000034000000}"/>
    <hyperlink ref="H44" r:id="rId4" xr:uid="{00000000-0004-0000-0100-000035000000}"/>
    <hyperlink ref="G44" r:id="rId5" xr:uid="{00000000-0004-0000-0100-000036000000}"/>
    <hyperlink ref="G19" r:id="rId6" xr:uid="{8D7D4315-F83C-4B6C-957B-3C71F6001691}"/>
    <hyperlink ref="G34" r:id="rId7" xr:uid="{DCD27865-EC1E-4291-85C8-DCFCFEECA42B}"/>
    <hyperlink ref="G29" r:id="rId8" xr:uid="{F76677DD-4B80-46E8-B751-874E526D3C5D}"/>
    <hyperlink ref="H29" r:id="rId9" xr:uid="{BD048F85-4909-4598-BAC2-07969CEA7A41}"/>
    <hyperlink ref="H33" r:id="rId10" xr:uid="{D4994276-F0C6-44FF-8061-22A8EC680022}"/>
    <hyperlink ref="G33" r:id="rId11" xr:uid="{8A1DB0FE-B5DC-4AF5-8DAB-40A9E14A9210}"/>
    <hyperlink ref="G25" r:id="rId12" xr:uid="{5B6068AA-A65F-4899-99E4-F38D26E80760}"/>
    <hyperlink ref="G10" r:id="rId13" xr:uid="{99606EB1-CD11-49C6-859E-E8F8DAE44085}"/>
    <hyperlink ref="G6" r:id="rId14" xr:uid="{67B17BE6-6B51-4FE0-9FCF-7A775F4D7A92}"/>
    <hyperlink ref="H6" r:id="rId15" xr:uid="{D2DC5EBD-6F83-47A2-82EF-D7C8FCB537A6}"/>
    <hyperlink ref="G8" r:id="rId16" xr:uid="{E0DB71E2-3ACD-4496-BDD2-B7FB030A2701}"/>
    <hyperlink ref="H8" r:id="rId17" xr:uid="{194DF717-D2BA-47E8-8AF0-58A60CEF68CC}"/>
    <hyperlink ref="H7" r:id="rId18" xr:uid="{4DF25DC0-594F-40A0-8E38-3D7E3C26032D}"/>
    <hyperlink ref="G7" r:id="rId19" xr:uid="{650648D5-530F-40C0-A021-C167D64F7B1E}"/>
    <hyperlink ref="G9" r:id="rId20" xr:uid="{70CC35F9-A54A-42E1-9683-C22017823608}"/>
    <hyperlink ref="G12" r:id="rId21" xr:uid="{CC06E80F-8B24-4317-9D64-D164416F9C35}"/>
    <hyperlink ref="H14" r:id="rId22" xr:uid="{80DEDA47-DD20-46C2-B263-908C4C951CA8}"/>
    <hyperlink ref="G14" r:id="rId23" xr:uid="{D37A3330-58FD-4146-910E-851D3F1DAC7F}"/>
    <hyperlink ref="G18" r:id="rId24" xr:uid="{E49EB5D0-2E0A-4F02-BBF2-466DE21ADDDC}"/>
    <hyperlink ref="H18" r:id="rId25" xr:uid="{CB11FC7F-E8F1-47D6-AE69-74A1BD04D7C0}"/>
    <hyperlink ref="G28" r:id="rId26" xr:uid="{709A7602-64A0-4A0B-83BE-12D4EF43D7A7}"/>
    <hyperlink ref="G36" r:id="rId27" xr:uid="{2FE74251-8CA6-4036-ABF2-FCB2DB4BE288}"/>
    <hyperlink ref="H41" r:id="rId28" xr:uid="{86124378-098E-4545-AD66-84562BB5869F}"/>
    <hyperlink ref="G41" r:id="rId29" xr:uid="{0F3CC21F-904F-4F80-96B7-9E20265B2284}"/>
    <hyperlink ref="G16" r:id="rId30" xr:uid="{63BA19A3-A520-48D8-A46B-AE7168EDC92B}"/>
    <hyperlink ref="H16" r:id="rId31" xr:uid="{C4F0E0B3-D996-4CB4-AB25-2648E441686C}"/>
    <hyperlink ref="G15" r:id="rId32" xr:uid="{27BA26E1-4249-4BB7-9776-67C871A820C1}"/>
    <hyperlink ref="H15" r:id="rId33" xr:uid="{4E427A55-5C1A-4415-9757-E08E142A52FD}"/>
    <hyperlink ref="G27" r:id="rId34" xr:uid="{A34834D7-687B-4E1B-A822-7CCDDC95E711}"/>
    <hyperlink ref="H27" r:id="rId35" xr:uid="{5D410CBC-BC83-4B54-955F-3D30BC196FC1}"/>
    <hyperlink ref="H23" r:id="rId36" xr:uid="{C831C379-6603-4239-99CD-F0AB916F486E}"/>
    <hyperlink ref="G23" r:id="rId37" xr:uid="{C0040306-4252-4124-BAF6-D3A317711835}"/>
    <hyperlink ref="G35" r:id="rId38" xr:uid="{B091B6A5-FECD-4F4E-B1A9-C8DB678E9EA3}"/>
    <hyperlink ref="H35" r:id="rId39" xr:uid="{ED9F24EB-3E7F-44F6-B152-8BC1339B28B9}"/>
    <hyperlink ref="H36" r:id="rId40" xr:uid="{41A627C4-5108-4B8F-95B3-98DFD487F4F2}"/>
    <hyperlink ref="G37" r:id="rId41" xr:uid="{D3EC51C0-A507-4124-B4BB-79E9E763F362}"/>
    <hyperlink ref="H37" r:id="rId42" xr:uid="{0F82737E-DA85-4B32-A9D0-C56AF78A05D5}"/>
    <hyperlink ref="G22" r:id="rId43" xr:uid="{37EA9752-5440-45D0-BDC3-9A9DC0543EDB}"/>
    <hyperlink ref="H22" r:id="rId44" xr:uid="{98D72FE2-6E0A-4624-BF90-986335BA17AF}"/>
    <hyperlink ref="G32" r:id="rId45" xr:uid="{14AD7485-8FD9-4B5A-A693-D37359113230}"/>
    <hyperlink ref="H32" r:id="rId46" xr:uid="{6B17A12D-9EAE-4F55-88E2-F4D922475C7A}"/>
    <hyperlink ref="G38" r:id="rId47" xr:uid="{2ADFDB9E-8A5A-46E3-814D-006C9E8D66D2}"/>
    <hyperlink ref="H38" r:id="rId48" xr:uid="{07FE5F34-EA79-4F83-B101-065D66932CD7}"/>
    <hyperlink ref="G40" r:id="rId49" xr:uid="{86DC91E7-57FC-4A38-BEE5-25085FD9A76B}"/>
    <hyperlink ref="H40" r:id="rId50" xr:uid="{A4842704-1132-42A2-B6AA-0595B8EE14EE}"/>
    <hyperlink ref="G42" r:id="rId51" xr:uid="{29F04AC4-900B-4140-9AAC-470F5AFF23E1}"/>
    <hyperlink ref="H42" r:id="rId52" xr:uid="{6673D5D8-E89E-4A4A-B96D-C09AA3444979}"/>
    <hyperlink ref="G43" r:id="rId53" xr:uid="{5C52E39B-D145-4005-9499-34AF485DB29A}"/>
    <hyperlink ref="H43" r:id="rId54" xr:uid="{B6B49054-DA45-48D9-AD7F-3143FCB0D7C6}"/>
    <hyperlink ref="G45" r:id="rId55" xr:uid="{5679A4CD-2A3A-4B10-8C85-E6AEFBC6CD84}"/>
    <hyperlink ref="H45" r:id="rId56" xr:uid="{1E81F9F1-5F5D-4CBA-BA02-02B4E6ADFE44}"/>
    <hyperlink ref="G17" r:id="rId57" xr:uid="{4F5B623D-C95B-4B39-BF7B-B5D0A4CBA29B}"/>
    <hyperlink ref="H17" r:id="rId58" xr:uid="{B720DCB2-4E40-4839-B51D-59E0894ADEBC}"/>
    <hyperlink ref="G20" r:id="rId59" xr:uid="{685C38A4-843F-4717-96F2-8B96F60B5C4B}"/>
    <hyperlink ref="H20" r:id="rId60" xr:uid="{13744A6A-8C68-414A-9F5F-88CC0CBF2F82}"/>
    <hyperlink ref="H11" r:id="rId61" xr:uid="{85708E45-8C78-4455-A560-471F672997E9}"/>
    <hyperlink ref="H13" r:id="rId62" xr:uid="{323402DA-384B-48C3-96AE-5DA533B55D75}"/>
    <hyperlink ref="G13" r:id="rId63" xr:uid="{8E0CABCE-F70A-473E-BD29-02DBB8453615}"/>
    <hyperlink ref="G31" r:id="rId64" xr:uid="{5E4B5AE7-7E22-4C77-B173-B56DB37CB10A}"/>
    <hyperlink ref="H31" r:id="rId65" xr:uid="{9E4ED310-209B-44F2-A193-B11A5FEB9D07}"/>
    <hyperlink ref="G21" r:id="rId66" xr:uid="{A4966046-79F3-442B-830E-F8938F21496D}"/>
    <hyperlink ref="H21" r:id="rId67" xr:uid="{AC47E7A0-EDBD-49E5-98A8-929A8027C7D3}"/>
    <hyperlink ref="G26" r:id="rId68" xr:uid="{91F3DF94-9138-4D75-A08E-3F34CC090D02}"/>
    <hyperlink ref="H26" r:id="rId69" xr:uid="{CF992545-CEA0-4E0B-BAD0-3DC5399FCE2F}"/>
    <hyperlink ref="H30" r:id="rId70" display="mailto:dcu@dcu.md" xr:uid="{25391FE7-F3D7-4803-8C94-E65EDEDB715C}"/>
    <hyperlink ref="G30" r:id="rId71" xr:uid="{E3FE018C-D7B3-4D90-B3BA-37AD243290E8}"/>
    <hyperlink ref="G39" r:id="rId72" xr:uid="{FAC83D3E-F1AD-4F96-846C-F0E0FD7DD1E3}"/>
  </hyperlinks>
  <pageMargins left="0.7" right="0.7" top="0.75" bottom="0.75" header="0.3" footer="0.3"/>
  <pageSetup orientation="portrait" r:id="rId73"/>
  <legacyDrawing r:id="rId74"/>
  <tableParts count="1">
    <tablePart r:id="rId75"/>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F1048566"/>
  <sheetViews>
    <sheetView zoomScale="85" zoomScaleNormal="85" workbookViewId="0">
      <pane xSplit="3" ySplit="8" topLeftCell="G182" activePane="bottomRight" state="frozen"/>
      <selection pane="topRight"/>
      <selection pane="bottomLeft"/>
      <selection pane="bottomRight" activeCell="R199" sqref="R199"/>
    </sheetView>
  </sheetViews>
  <sheetFormatPr defaultColWidth="9.140625" defaultRowHeight="12.75"/>
  <cols>
    <col min="1" max="1" width="5.28515625" style="2" customWidth="1"/>
    <col min="2" max="2" width="10" style="2" bestFit="1" customWidth="1"/>
    <col min="3" max="3" width="21.28515625" style="45" customWidth="1"/>
    <col min="4" max="4" width="27" style="4" bestFit="1" customWidth="1"/>
    <col min="5" max="6" width="24" style="4" customWidth="1"/>
    <col min="7" max="7" width="9.7109375" style="4" customWidth="1"/>
    <col min="8" max="8" width="2.85546875" style="18" customWidth="1"/>
    <col min="9" max="9" width="24" style="2" customWidth="1"/>
    <col min="10" max="10" width="22.85546875" style="2" customWidth="1"/>
    <col min="11" max="11" width="26" style="2" customWidth="1"/>
    <col min="12" max="12" width="30" style="2" customWidth="1"/>
    <col min="13" max="13" width="28.7109375" style="2" customWidth="1"/>
    <col min="14" max="14" width="3.7109375" style="11" customWidth="1"/>
    <col min="15" max="15" width="15.42578125" style="2" customWidth="1"/>
    <col min="16" max="17" width="23" style="2" customWidth="1"/>
    <col min="18" max="58" width="9.140625" style="11"/>
    <col min="59" max="16384" width="9.140625" style="2"/>
  </cols>
  <sheetData>
    <row r="1" spans="1:58" s="11" customFormat="1">
      <c r="C1" s="43"/>
      <c r="D1" s="18"/>
      <c r="E1" s="18"/>
      <c r="F1" s="18"/>
      <c r="G1" s="18"/>
      <c r="H1" s="18"/>
    </row>
    <row r="2" spans="1:58" s="13" customFormat="1" ht="31.5">
      <c r="A2" s="14" t="s">
        <v>342</v>
      </c>
      <c r="C2" s="44"/>
      <c r="D2" s="21"/>
      <c r="E2" s="20"/>
      <c r="F2" s="61"/>
      <c r="G2" s="20"/>
      <c r="H2" s="20"/>
    </row>
    <row r="3" spans="1:58" s="11" customFormat="1" ht="17.25" customHeight="1">
      <c r="A3" s="56" t="s">
        <v>2</v>
      </c>
      <c r="B3" s="58"/>
      <c r="C3" s="59"/>
      <c r="D3" s="60"/>
      <c r="E3" s="60"/>
      <c r="F3" s="18"/>
      <c r="G3" s="18"/>
      <c r="H3" s="18"/>
    </row>
    <row r="4" spans="1:58" s="11" customFormat="1" ht="15" customHeight="1" thickBot="1">
      <c r="B4" s="19"/>
      <c r="C4" s="32"/>
      <c r="D4" s="18"/>
      <c r="E4" s="18"/>
      <c r="F4" s="18"/>
      <c r="G4" s="18"/>
      <c r="H4" s="18"/>
    </row>
    <row r="5" spans="1:58" ht="15.75" thickBot="1">
      <c r="A5" s="11"/>
      <c r="B5" s="11"/>
      <c r="C5" s="29"/>
      <c r="D5" s="1252" t="s">
        <v>343</v>
      </c>
      <c r="E5" s="1253"/>
      <c r="F5" s="1253"/>
      <c r="G5" s="1254"/>
      <c r="H5" s="118"/>
      <c r="I5" s="1196" t="s">
        <v>344</v>
      </c>
      <c r="J5" s="1197"/>
      <c r="K5" s="1197"/>
      <c r="L5" s="1197"/>
      <c r="M5" s="89"/>
      <c r="N5" s="120"/>
      <c r="O5" s="1200" t="s">
        <v>345</v>
      </c>
      <c r="P5" s="1201"/>
      <c r="Q5" s="1202"/>
    </row>
    <row r="6" spans="1:58" ht="15.75" thickBot="1">
      <c r="A6" s="11"/>
      <c r="B6" s="11"/>
      <c r="C6" s="29"/>
      <c r="D6" s="93"/>
      <c r="G6" s="94"/>
      <c r="I6" s="90"/>
      <c r="J6" s="91"/>
      <c r="K6" s="91"/>
      <c r="L6" s="91"/>
      <c r="M6" s="92"/>
      <c r="O6" s="82"/>
      <c r="P6" s="83"/>
      <c r="Q6" s="84"/>
    </row>
    <row r="7" spans="1:58" ht="63.75">
      <c r="A7" s="100"/>
      <c r="B7" s="101"/>
      <c r="C7" s="102"/>
      <c r="D7" s="103"/>
      <c r="E7" s="104" t="s">
        <v>346</v>
      </c>
      <c r="F7" s="104" t="s">
        <v>346</v>
      </c>
      <c r="G7" s="105"/>
      <c r="H7" s="31"/>
      <c r="I7" s="107" t="s">
        <v>347</v>
      </c>
      <c r="J7" s="108" t="s">
        <v>348</v>
      </c>
      <c r="K7" s="108" t="s">
        <v>349</v>
      </c>
      <c r="L7" s="108" t="s">
        <v>350</v>
      </c>
      <c r="M7" s="109" t="s">
        <v>351</v>
      </c>
      <c r="N7" s="121"/>
      <c r="O7" s="85" t="s">
        <v>352</v>
      </c>
      <c r="P7" s="1225" t="s">
        <v>353</v>
      </c>
      <c r="Q7" s="1226"/>
    </row>
    <row r="8" spans="1:58" ht="27" customHeight="1" thickBot="1">
      <c r="A8" s="106"/>
      <c r="B8" s="97"/>
      <c r="C8" s="42"/>
      <c r="D8" s="95"/>
      <c r="E8" s="81" t="s">
        <v>354</v>
      </c>
      <c r="F8" s="81" t="s">
        <v>355</v>
      </c>
      <c r="G8" s="96" t="s">
        <v>356</v>
      </c>
      <c r="H8" s="31"/>
      <c r="I8" s="110"/>
      <c r="J8" s="111"/>
      <c r="K8" s="112"/>
      <c r="L8" s="112"/>
      <c r="M8" s="113"/>
      <c r="N8" s="121"/>
      <c r="O8" s="86"/>
      <c r="P8" s="87" t="s">
        <v>357</v>
      </c>
      <c r="Q8" s="88" t="s">
        <v>358</v>
      </c>
    </row>
    <row r="9" spans="1:58" s="39" customFormat="1" ht="11.25" customHeight="1">
      <c r="A9" s="1072">
        <v>1</v>
      </c>
      <c r="B9" s="1074" t="s">
        <v>29</v>
      </c>
      <c r="C9" s="1078" t="s">
        <v>31</v>
      </c>
      <c r="D9" s="136" t="s">
        <v>359</v>
      </c>
      <c r="E9" s="137"/>
      <c r="F9" s="137"/>
      <c r="G9" s="157">
        <f>SUM(E9:F9)</f>
        <v>0</v>
      </c>
      <c r="H9" s="38"/>
      <c r="I9" s="1124" t="s">
        <v>312</v>
      </c>
      <c r="J9" s="1116" t="s">
        <v>312</v>
      </c>
      <c r="K9" s="1116" t="s">
        <v>312</v>
      </c>
      <c r="L9" s="1116" t="s">
        <v>312</v>
      </c>
      <c r="M9" s="1198" t="s">
        <v>360</v>
      </c>
      <c r="N9" s="98"/>
      <c r="O9" s="1080" t="s">
        <v>51</v>
      </c>
      <c r="P9" s="1081" t="s">
        <v>50</v>
      </c>
      <c r="Q9" s="1086" t="s">
        <v>50</v>
      </c>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row>
    <row r="10" spans="1:58" s="39" customFormat="1" ht="11.25" customHeight="1">
      <c r="A10" s="1072"/>
      <c r="B10" s="1075"/>
      <c r="C10" s="1078"/>
      <c r="D10" s="125" t="s">
        <v>361</v>
      </c>
      <c r="E10" s="126"/>
      <c r="F10" s="126"/>
      <c r="G10" s="158">
        <f t="shared" ref="G10:G17" si="0">SUM(E10:F10)</f>
        <v>0</v>
      </c>
      <c r="H10" s="38"/>
      <c r="I10" s="1124"/>
      <c r="J10" s="1116"/>
      <c r="K10" s="1116"/>
      <c r="L10" s="1116"/>
      <c r="M10" s="1198"/>
      <c r="N10" s="98"/>
      <c r="O10" s="1080"/>
      <c r="P10" s="1081"/>
      <c r="Q10" s="1086"/>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row>
    <row r="11" spans="1:58" s="39" customFormat="1" ht="11.25" customHeight="1">
      <c r="A11" s="1072"/>
      <c r="B11" s="1075"/>
      <c r="C11" s="1078"/>
      <c r="D11" s="125" t="s">
        <v>362</v>
      </c>
      <c r="E11" s="126"/>
      <c r="F11" s="126"/>
      <c r="G11" s="158">
        <f t="shared" si="0"/>
        <v>0</v>
      </c>
      <c r="H11" s="38"/>
      <c r="I11" s="1124"/>
      <c r="J11" s="1116"/>
      <c r="K11" s="1116"/>
      <c r="L11" s="1116"/>
      <c r="M11" s="1198"/>
      <c r="N11" s="98"/>
      <c r="O11" s="1080"/>
      <c r="P11" s="1081"/>
      <c r="Q11" s="1086"/>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row>
    <row r="12" spans="1:58" s="39" customFormat="1" ht="11.25" customHeight="1">
      <c r="A12" s="1072"/>
      <c r="B12" s="1075"/>
      <c r="C12" s="1078"/>
      <c r="D12" s="125" t="s">
        <v>363</v>
      </c>
      <c r="E12" s="126"/>
      <c r="F12" s="126"/>
      <c r="G12" s="158">
        <f t="shared" si="0"/>
        <v>0</v>
      </c>
      <c r="H12" s="38"/>
      <c r="I12" s="1124"/>
      <c r="J12" s="1116"/>
      <c r="K12" s="1116"/>
      <c r="L12" s="1116"/>
      <c r="M12" s="1198"/>
      <c r="N12" s="98"/>
      <c r="O12" s="1080"/>
      <c r="P12" s="1081"/>
      <c r="Q12" s="1086"/>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row>
    <row r="13" spans="1:58" s="39" customFormat="1" ht="11.25" customHeight="1">
      <c r="A13" s="1072"/>
      <c r="B13" s="1075"/>
      <c r="C13" s="1078"/>
      <c r="D13" s="125" t="s">
        <v>364</v>
      </c>
      <c r="E13" s="126"/>
      <c r="F13" s="126"/>
      <c r="G13" s="158">
        <f t="shared" si="0"/>
        <v>0</v>
      </c>
      <c r="H13" s="38"/>
      <c r="I13" s="1124"/>
      <c r="J13" s="1116"/>
      <c r="K13" s="1116"/>
      <c r="L13" s="1116"/>
      <c r="M13" s="1198"/>
      <c r="N13" s="98"/>
      <c r="O13" s="1080"/>
      <c r="P13" s="1081"/>
      <c r="Q13" s="1086"/>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row>
    <row r="14" spans="1:58" s="39" customFormat="1" ht="11.25" customHeight="1">
      <c r="A14" s="1072"/>
      <c r="B14" s="1075"/>
      <c r="C14" s="1078"/>
      <c r="D14" s="125" t="s">
        <v>365</v>
      </c>
      <c r="E14" s="126"/>
      <c r="F14" s="126">
        <v>1</v>
      </c>
      <c r="G14" s="158">
        <f t="shared" si="0"/>
        <v>1</v>
      </c>
      <c r="H14" s="38"/>
      <c r="I14" s="1124"/>
      <c r="J14" s="1116"/>
      <c r="K14" s="1116"/>
      <c r="L14" s="1116"/>
      <c r="M14" s="1198"/>
      <c r="N14" s="98"/>
      <c r="O14" s="1080"/>
      <c r="P14" s="1081"/>
      <c r="Q14" s="1086"/>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row>
    <row r="15" spans="1:58" s="39" customFormat="1" ht="11.25" customHeight="1">
      <c r="A15" s="1072"/>
      <c r="B15" s="1075"/>
      <c r="C15" s="1078"/>
      <c r="D15" s="125" t="s">
        <v>366</v>
      </c>
      <c r="E15" s="126"/>
      <c r="F15" s="126"/>
      <c r="G15" s="158">
        <f t="shared" si="0"/>
        <v>0</v>
      </c>
      <c r="H15" s="38"/>
      <c r="I15" s="1124"/>
      <c r="J15" s="1116"/>
      <c r="K15" s="1116"/>
      <c r="L15" s="1116"/>
      <c r="M15" s="1198"/>
      <c r="N15" s="98"/>
      <c r="O15" s="1080"/>
      <c r="P15" s="1081"/>
      <c r="Q15" s="1086"/>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row>
    <row r="16" spans="1:58" s="39" customFormat="1" ht="11.25" customHeight="1">
      <c r="A16" s="1072"/>
      <c r="B16" s="1075"/>
      <c r="C16" s="1078"/>
      <c r="D16" s="125" t="s">
        <v>367</v>
      </c>
      <c r="E16" s="126"/>
      <c r="F16" s="126"/>
      <c r="G16" s="158">
        <f t="shared" si="0"/>
        <v>0</v>
      </c>
      <c r="H16" s="38"/>
      <c r="I16" s="1124"/>
      <c r="J16" s="1116"/>
      <c r="K16" s="1116"/>
      <c r="L16" s="1116"/>
      <c r="M16" s="1198"/>
      <c r="N16" s="98"/>
      <c r="O16" s="1080"/>
      <c r="P16" s="1081"/>
      <c r="Q16" s="1086"/>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row>
    <row r="17" spans="1:58" s="39" customFormat="1" ht="11.25" customHeight="1">
      <c r="A17" s="1072"/>
      <c r="B17" s="1075"/>
      <c r="C17" s="1078"/>
      <c r="D17" s="127" t="s">
        <v>368</v>
      </c>
      <c r="E17" s="128"/>
      <c r="F17" s="128"/>
      <c r="G17" s="159">
        <f t="shared" si="0"/>
        <v>0</v>
      </c>
      <c r="H17" s="38"/>
      <c r="I17" s="1124"/>
      <c r="J17" s="1116"/>
      <c r="K17" s="1116"/>
      <c r="L17" s="1116"/>
      <c r="M17" s="1198"/>
      <c r="N17" s="98"/>
      <c r="O17" s="1080"/>
      <c r="P17" s="1081"/>
      <c r="Q17" s="1086"/>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row>
    <row r="18" spans="1:58" s="39" customFormat="1" ht="11.25" customHeight="1">
      <c r="A18" s="1073"/>
      <c r="B18" s="1076"/>
      <c r="C18" s="1079"/>
      <c r="D18" s="138" t="s">
        <v>356</v>
      </c>
      <c r="E18" s="139">
        <f>SUM(E9:E17)</f>
        <v>0</v>
      </c>
      <c r="F18" s="139">
        <f>SUM(F9:F17)</f>
        <v>1</v>
      </c>
      <c r="G18" s="122">
        <f>SUM(E9:F17)</f>
        <v>1</v>
      </c>
      <c r="H18" s="119"/>
      <c r="I18" s="1158"/>
      <c r="J18" s="1117"/>
      <c r="K18" s="1117"/>
      <c r="L18" s="1117"/>
      <c r="M18" s="1199"/>
      <c r="N18" s="98"/>
      <c r="O18" s="1080"/>
      <c r="P18" s="1081"/>
      <c r="Q18" s="1086"/>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row>
    <row r="19" spans="1:58" s="39" customFormat="1" ht="11.25" customHeight="1" thickBot="1">
      <c r="A19" s="1235">
        <v>2</v>
      </c>
      <c r="B19" s="1169" t="s">
        <v>43</v>
      </c>
      <c r="C19" s="1171" t="s">
        <v>369</v>
      </c>
      <c r="D19" s="130" t="s">
        <v>359</v>
      </c>
      <c r="E19" s="131"/>
      <c r="F19" s="131">
        <v>0.33500000000000002</v>
      </c>
      <c r="G19" s="160">
        <f>SUM(E19:F19)</f>
        <v>0.33500000000000002</v>
      </c>
      <c r="H19" s="40"/>
      <c r="I19" s="1154" t="s">
        <v>38</v>
      </c>
      <c r="J19" s="1111" t="s">
        <v>312</v>
      </c>
      <c r="K19" s="1111" t="s">
        <v>312</v>
      </c>
      <c r="L19" s="1111" t="s">
        <v>312</v>
      </c>
      <c r="M19" s="1137" t="s">
        <v>50</v>
      </c>
      <c r="N19" s="98"/>
      <c r="O19" s="1084" t="s">
        <v>51</v>
      </c>
      <c r="P19" s="1083" t="s">
        <v>50</v>
      </c>
      <c r="Q19" s="1088" t="s">
        <v>50</v>
      </c>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row>
    <row r="20" spans="1:58" s="39" customFormat="1" ht="11.25" customHeight="1" thickBot="1">
      <c r="A20" s="1236"/>
      <c r="B20" s="1092"/>
      <c r="C20" s="1172"/>
      <c r="D20" s="132" t="s">
        <v>361</v>
      </c>
      <c r="E20" s="133"/>
      <c r="F20" s="133"/>
      <c r="G20" s="161">
        <f t="shared" ref="G20:G27" si="1">SUM(E20:F20)</f>
        <v>0</v>
      </c>
      <c r="H20" s="40"/>
      <c r="I20" s="1155"/>
      <c r="J20" s="1112"/>
      <c r="K20" s="1112"/>
      <c r="L20" s="1112"/>
      <c r="M20" s="1138"/>
      <c r="N20" s="98"/>
      <c r="O20" s="1084"/>
      <c r="P20" s="1083"/>
      <c r="Q20" s="1088"/>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row>
    <row r="21" spans="1:58" s="39" customFormat="1" ht="11.25" customHeight="1" thickBot="1">
      <c r="A21" s="1236"/>
      <c r="B21" s="1092"/>
      <c r="C21" s="1172"/>
      <c r="D21" s="132" t="s">
        <v>362</v>
      </c>
      <c r="E21" s="133"/>
      <c r="F21" s="133"/>
      <c r="G21" s="161">
        <f t="shared" si="1"/>
        <v>0</v>
      </c>
      <c r="H21" s="40"/>
      <c r="I21" s="1155"/>
      <c r="J21" s="1112"/>
      <c r="K21" s="1112"/>
      <c r="L21" s="1112"/>
      <c r="M21" s="1138"/>
      <c r="N21" s="98"/>
      <c r="O21" s="1084"/>
      <c r="P21" s="1083"/>
      <c r="Q21" s="1088"/>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row>
    <row r="22" spans="1:58" s="39" customFormat="1" ht="11.25" customHeight="1" thickBot="1">
      <c r="A22" s="1236"/>
      <c r="B22" s="1092"/>
      <c r="C22" s="1172"/>
      <c r="D22" s="132" t="s">
        <v>363</v>
      </c>
      <c r="E22" s="133"/>
      <c r="F22" s="133">
        <v>0.245</v>
      </c>
      <c r="G22" s="161">
        <f t="shared" si="1"/>
        <v>0.245</v>
      </c>
      <c r="H22" s="40"/>
      <c r="I22" s="1155"/>
      <c r="J22" s="1112"/>
      <c r="K22" s="1112"/>
      <c r="L22" s="1112"/>
      <c r="M22" s="1138"/>
      <c r="N22" s="98"/>
      <c r="O22" s="1084"/>
      <c r="P22" s="1083"/>
      <c r="Q22" s="1088"/>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row>
    <row r="23" spans="1:58" s="39" customFormat="1" ht="11.25" customHeight="1" thickBot="1">
      <c r="A23" s="1236"/>
      <c r="B23" s="1092"/>
      <c r="C23" s="1172"/>
      <c r="D23" s="132" t="s">
        <v>364</v>
      </c>
      <c r="E23" s="133"/>
      <c r="F23" s="133"/>
      <c r="G23" s="161">
        <f t="shared" si="1"/>
        <v>0</v>
      </c>
      <c r="H23" s="40"/>
      <c r="I23" s="1155"/>
      <c r="J23" s="1112"/>
      <c r="K23" s="1112"/>
      <c r="L23" s="1112"/>
      <c r="M23" s="1138"/>
      <c r="N23" s="98"/>
      <c r="O23" s="1084"/>
      <c r="P23" s="1083"/>
      <c r="Q23" s="1088"/>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row>
    <row r="24" spans="1:58" s="39" customFormat="1" ht="11.25" customHeight="1" thickBot="1">
      <c r="A24" s="1236"/>
      <c r="B24" s="1092"/>
      <c r="C24" s="1172"/>
      <c r="D24" s="132" t="s">
        <v>365</v>
      </c>
      <c r="E24" s="133">
        <v>0.11</v>
      </c>
      <c r="F24" s="133">
        <v>0.2</v>
      </c>
      <c r="G24" s="161">
        <f t="shared" si="1"/>
        <v>0.31</v>
      </c>
      <c r="H24" s="40"/>
      <c r="I24" s="1155"/>
      <c r="J24" s="1112"/>
      <c r="K24" s="1112"/>
      <c r="L24" s="1112"/>
      <c r="M24" s="1138"/>
      <c r="N24" s="98"/>
      <c r="O24" s="1084"/>
      <c r="P24" s="1083"/>
      <c r="Q24" s="1088"/>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row>
    <row r="25" spans="1:58" s="39" customFormat="1" ht="11.25" customHeight="1" thickBot="1">
      <c r="A25" s="1236"/>
      <c r="B25" s="1092"/>
      <c r="C25" s="1172"/>
      <c r="D25" s="132" t="s">
        <v>366</v>
      </c>
      <c r="E25" s="133">
        <v>7.0000000000000007E-2</v>
      </c>
      <c r="F25" s="133">
        <v>0.04</v>
      </c>
      <c r="G25" s="161">
        <f t="shared" si="1"/>
        <v>0.11000000000000001</v>
      </c>
      <c r="H25" s="40"/>
      <c r="I25" s="1155"/>
      <c r="J25" s="1112"/>
      <c r="K25" s="1112"/>
      <c r="L25" s="1112"/>
      <c r="M25" s="1138"/>
      <c r="N25" s="98"/>
      <c r="O25" s="1084"/>
      <c r="P25" s="1083"/>
      <c r="Q25" s="1088"/>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row>
    <row r="26" spans="1:58" s="39" customFormat="1" ht="11.25" customHeight="1" thickBot="1">
      <c r="A26" s="1236"/>
      <c r="B26" s="1092"/>
      <c r="C26" s="1172"/>
      <c r="D26" s="132" t="s">
        <v>367</v>
      </c>
      <c r="E26" s="133"/>
      <c r="F26" s="133"/>
      <c r="G26" s="161">
        <f t="shared" si="1"/>
        <v>0</v>
      </c>
      <c r="H26" s="40"/>
      <c r="I26" s="1155"/>
      <c r="J26" s="1112"/>
      <c r="K26" s="1112"/>
      <c r="L26" s="1112"/>
      <c r="M26" s="1138"/>
      <c r="N26" s="98"/>
      <c r="O26" s="1084"/>
      <c r="P26" s="1083"/>
      <c r="Q26" s="1088"/>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row>
    <row r="27" spans="1:58" s="39" customFormat="1" ht="11.25" customHeight="1" thickBot="1">
      <c r="A27" s="1236"/>
      <c r="B27" s="1092"/>
      <c r="C27" s="1172"/>
      <c r="D27" s="134" t="s">
        <v>368</v>
      </c>
      <c r="E27" s="135"/>
      <c r="F27" s="135"/>
      <c r="G27" s="162">
        <f t="shared" si="1"/>
        <v>0</v>
      </c>
      <c r="H27" s="40"/>
      <c r="I27" s="1155"/>
      <c r="J27" s="1112"/>
      <c r="K27" s="1112"/>
      <c r="L27" s="1112"/>
      <c r="M27" s="1138"/>
      <c r="N27" s="98"/>
      <c r="O27" s="1084"/>
      <c r="P27" s="1083"/>
      <c r="Q27" s="1088"/>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row>
    <row r="28" spans="1:58" s="39" customFormat="1" ht="11.25" customHeight="1">
      <c r="A28" s="1237"/>
      <c r="B28" s="1170"/>
      <c r="C28" s="1173"/>
      <c r="D28" s="140" t="s">
        <v>356</v>
      </c>
      <c r="E28" s="141">
        <f>SUM(E19:E27)</f>
        <v>0.18</v>
      </c>
      <c r="F28" s="141">
        <f>SUM(F19:F27)</f>
        <v>0.82000000000000006</v>
      </c>
      <c r="G28" s="129">
        <f>SUM(E19:F27)</f>
        <v>1.0000000000000002</v>
      </c>
      <c r="H28" s="119"/>
      <c r="I28" s="1156"/>
      <c r="J28" s="1113"/>
      <c r="K28" s="1113"/>
      <c r="L28" s="1113"/>
      <c r="M28" s="1139"/>
      <c r="N28" s="98"/>
      <c r="O28" s="1084"/>
      <c r="P28" s="1083"/>
      <c r="Q28" s="1088"/>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row>
    <row r="29" spans="1:58" s="39" customFormat="1" ht="11.25" customHeight="1" thickBot="1">
      <c r="A29" s="1244">
        <v>3</v>
      </c>
      <c r="B29" s="1165" t="s">
        <v>43</v>
      </c>
      <c r="C29" s="1167" t="s">
        <v>55</v>
      </c>
      <c r="D29" s="123" t="s">
        <v>359</v>
      </c>
      <c r="E29" s="124"/>
      <c r="F29" s="124">
        <v>0.75</v>
      </c>
      <c r="G29" s="157">
        <f>SUM(E29:F29)</f>
        <v>0.75</v>
      </c>
      <c r="H29" s="38"/>
      <c r="I29" s="1123" t="s">
        <v>51</v>
      </c>
      <c r="J29" s="1126" t="s">
        <v>51</v>
      </c>
      <c r="K29" s="1126" t="s">
        <v>51</v>
      </c>
      <c r="L29" s="1126" t="s">
        <v>38</v>
      </c>
      <c r="M29" s="1134" t="s">
        <v>50</v>
      </c>
      <c r="N29" s="98"/>
      <c r="O29" s="1128" t="s">
        <v>51</v>
      </c>
      <c r="P29" s="1105" t="s">
        <v>50</v>
      </c>
      <c r="Q29" s="1102" t="s">
        <v>50</v>
      </c>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row>
    <row r="30" spans="1:58" s="39" customFormat="1" ht="11.25" customHeight="1" thickBot="1">
      <c r="A30" s="1072"/>
      <c r="B30" s="1075"/>
      <c r="C30" s="1078"/>
      <c r="D30" s="125" t="s">
        <v>361</v>
      </c>
      <c r="E30" s="126"/>
      <c r="F30" s="126"/>
      <c r="G30" s="158">
        <f t="shared" ref="G30:G37" si="2">SUM(E30:F30)</f>
        <v>0</v>
      </c>
      <c r="H30" s="38"/>
      <c r="I30" s="1124"/>
      <c r="J30" s="1116"/>
      <c r="K30" s="1116"/>
      <c r="L30" s="1116"/>
      <c r="M30" s="1135"/>
      <c r="N30" s="98"/>
      <c r="O30" s="1080"/>
      <c r="P30" s="1081"/>
      <c r="Q30" s="1086"/>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row>
    <row r="31" spans="1:58" s="39" customFormat="1" ht="11.25" customHeight="1" thickBot="1">
      <c r="A31" s="1072"/>
      <c r="B31" s="1075"/>
      <c r="C31" s="1078"/>
      <c r="D31" s="125" t="s">
        <v>362</v>
      </c>
      <c r="E31" s="126"/>
      <c r="F31" s="126"/>
      <c r="G31" s="158">
        <f t="shared" si="2"/>
        <v>0</v>
      </c>
      <c r="H31" s="38"/>
      <c r="I31" s="1124"/>
      <c r="J31" s="1116"/>
      <c r="K31" s="1116"/>
      <c r="L31" s="1116"/>
      <c r="M31" s="1135"/>
      <c r="N31" s="98"/>
      <c r="O31" s="1080"/>
      <c r="P31" s="1081"/>
      <c r="Q31" s="1086"/>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row>
    <row r="32" spans="1:58" s="39" customFormat="1" ht="11.25" customHeight="1" thickBot="1">
      <c r="A32" s="1072"/>
      <c r="B32" s="1075"/>
      <c r="C32" s="1078"/>
      <c r="D32" s="125" t="s">
        <v>363</v>
      </c>
      <c r="E32" s="126"/>
      <c r="F32" s="126"/>
      <c r="G32" s="158">
        <f t="shared" si="2"/>
        <v>0</v>
      </c>
      <c r="H32" s="38"/>
      <c r="I32" s="1124"/>
      <c r="J32" s="1116"/>
      <c r="K32" s="1116"/>
      <c r="L32" s="1116"/>
      <c r="M32" s="1135"/>
      <c r="N32" s="98"/>
      <c r="O32" s="1080"/>
      <c r="P32" s="1081"/>
      <c r="Q32" s="1086"/>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row>
    <row r="33" spans="1:58" s="39" customFormat="1" ht="11.25" customHeight="1" thickBot="1">
      <c r="A33" s="1072"/>
      <c r="B33" s="1075"/>
      <c r="C33" s="1078"/>
      <c r="D33" s="125" t="s">
        <v>364</v>
      </c>
      <c r="E33" s="126"/>
      <c r="F33" s="126"/>
      <c r="G33" s="158">
        <f t="shared" si="2"/>
        <v>0</v>
      </c>
      <c r="H33" s="38"/>
      <c r="I33" s="1124"/>
      <c r="J33" s="1116"/>
      <c r="K33" s="1116"/>
      <c r="L33" s="1116"/>
      <c r="M33" s="1135"/>
      <c r="N33" s="98"/>
      <c r="O33" s="1080"/>
      <c r="P33" s="1081"/>
      <c r="Q33" s="1086"/>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row>
    <row r="34" spans="1:58" s="39" customFormat="1" ht="11.25" customHeight="1" thickBot="1">
      <c r="A34" s="1072"/>
      <c r="B34" s="1075"/>
      <c r="C34" s="1078"/>
      <c r="D34" s="125" t="s">
        <v>365</v>
      </c>
      <c r="E34" s="126">
        <v>0.11</v>
      </c>
      <c r="F34" s="126"/>
      <c r="G34" s="158">
        <f t="shared" si="2"/>
        <v>0.11</v>
      </c>
      <c r="H34" s="38"/>
      <c r="I34" s="1124"/>
      <c r="J34" s="1116"/>
      <c r="K34" s="1116"/>
      <c r="L34" s="1116"/>
      <c r="M34" s="1135"/>
      <c r="N34" s="98"/>
      <c r="O34" s="1080"/>
      <c r="P34" s="1081"/>
      <c r="Q34" s="1086"/>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row>
    <row r="35" spans="1:58" s="39" customFormat="1" ht="11.25" customHeight="1" thickBot="1">
      <c r="A35" s="1072"/>
      <c r="B35" s="1075"/>
      <c r="C35" s="1078"/>
      <c r="D35" s="125" t="s">
        <v>366</v>
      </c>
      <c r="E35" s="126">
        <v>0.05</v>
      </c>
      <c r="F35" s="126"/>
      <c r="G35" s="158">
        <f t="shared" si="2"/>
        <v>0.05</v>
      </c>
      <c r="H35" s="38"/>
      <c r="I35" s="1124"/>
      <c r="J35" s="1116"/>
      <c r="K35" s="1116"/>
      <c r="L35" s="1116"/>
      <c r="M35" s="1135"/>
      <c r="N35" s="98"/>
      <c r="O35" s="1080"/>
      <c r="P35" s="1081"/>
      <c r="Q35" s="1086"/>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row>
    <row r="36" spans="1:58" s="39" customFormat="1" ht="11.25" customHeight="1" thickBot="1">
      <c r="A36" s="1072"/>
      <c r="B36" s="1075"/>
      <c r="C36" s="1078"/>
      <c r="D36" s="125" t="s">
        <v>367</v>
      </c>
      <c r="E36" s="126"/>
      <c r="F36" s="126"/>
      <c r="G36" s="158">
        <f t="shared" si="2"/>
        <v>0</v>
      </c>
      <c r="H36" s="38"/>
      <c r="I36" s="1124"/>
      <c r="J36" s="1116"/>
      <c r="K36" s="1116"/>
      <c r="L36" s="1116"/>
      <c r="M36" s="1135"/>
      <c r="N36" s="98"/>
      <c r="O36" s="1080"/>
      <c r="P36" s="1081"/>
      <c r="Q36" s="1086"/>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row>
    <row r="37" spans="1:58" s="39" customFormat="1" ht="11.25" customHeight="1" thickBot="1">
      <c r="A37" s="1072"/>
      <c r="B37" s="1075"/>
      <c r="C37" s="1078"/>
      <c r="D37" s="127" t="s">
        <v>368</v>
      </c>
      <c r="E37" s="128">
        <v>0.09</v>
      </c>
      <c r="F37" s="128"/>
      <c r="G37" s="159">
        <f t="shared" si="2"/>
        <v>0.09</v>
      </c>
      <c r="H37" s="38"/>
      <c r="I37" s="1124"/>
      <c r="J37" s="1116"/>
      <c r="K37" s="1116"/>
      <c r="L37" s="1116"/>
      <c r="M37" s="1135"/>
      <c r="N37" s="98"/>
      <c r="O37" s="1080"/>
      <c r="P37" s="1081"/>
      <c r="Q37" s="1086"/>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row>
    <row r="38" spans="1:58" s="39" customFormat="1" ht="11.25" customHeight="1">
      <c r="A38" s="1245"/>
      <c r="B38" s="1166"/>
      <c r="C38" s="1168"/>
      <c r="D38" s="142" t="s">
        <v>356</v>
      </c>
      <c r="E38" s="143">
        <f>SUM(E29:E37)</f>
        <v>0.25</v>
      </c>
      <c r="F38" s="143">
        <f>SUM(F29:F37)</f>
        <v>0.75</v>
      </c>
      <c r="G38" s="115">
        <f>SUM(E29:F37)</f>
        <v>1</v>
      </c>
      <c r="H38" s="119"/>
      <c r="I38" s="1125"/>
      <c r="J38" s="1127"/>
      <c r="K38" s="1127"/>
      <c r="L38" s="1127"/>
      <c r="M38" s="1136"/>
      <c r="N38" s="98"/>
      <c r="O38" s="1129"/>
      <c r="P38" s="1106"/>
      <c r="Q38" s="1103"/>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row>
    <row r="39" spans="1:58" s="39" customFormat="1" ht="11.25" customHeight="1" thickBot="1">
      <c r="A39" s="1235">
        <v>4</v>
      </c>
      <c r="B39" s="1169" t="s">
        <v>61</v>
      </c>
      <c r="C39" s="1171" t="s">
        <v>62</v>
      </c>
      <c r="D39" s="130" t="s">
        <v>359</v>
      </c>
      <c r="E39" s="131"/>
      <c r="F39" s="131"/>
      <c r="G39" s="160">
        <f>SUM(E39:F39)</f>
        <v>0</v>
      </c>
      <c r="H39" s="40"/>
      <c r="I39" s="1154" t="s">
        <v>312</v>
      </c>
      <c r="J39" s="1111" t="s">
        <v>38</v>
      </c>
      <c r="K39" s="1111" t="s">
        <v>312</v>
      </c>
      <c r="L39" s="1111" t="s">
        <v>312</v>
      </c>
      <c r="M39" s="1137" t="s">
        <v>50</v>
      </c>
      <c r="N39" s="98"/>
      <c r="O39" s="1084" t="s">
        <v>51</v>
      </c>
      <c r="P39" s="1083" t="s">
        <v>50</v>
      </c>
      <c r="Q39" s="1088" t="s">
        <v>50</v>
      </c>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row>
    <row r="40" spans="1:58" s="39" customFormat="1" ht="11.25" customHeight="1" thickBot="1">
      <c r="A40" s="1236"/>
      <c r="B40" s="1092"/>
      <c r="C40" s="1172"/>
      <c r="D40" s="132" t="s">
        <v>361</v>
      </c>
      <c r="E40" s="133"/>
      <c r="F40" s="133"/>
      <c r="G40" s="161">
        <f t="shared" ref="G40:G47" si="3">SUM(E40:F40)</f>
        <v>0</v>
      </c>
      <c r="H40" s="40"/>
      <c r="I40" s="1155"/>
      <c r="J40" s="1112"/>
      <c r="K40" s="1112"/>
      <c r="L40" s="1112"/>
      <c r="M40" s="1138"/>
      <c r="N40" s="98"/>
      <c r="O40" s="1084"/>
      <c r="P40" s="1083"/>
      <c r="Q40" s="1088"/>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row>
    <row r="41" spans="1:58" s="39" customFormat="1" ht="11.25" customHeight="1" thickBot="1">
      <c r="A41" s="1236"/>
      <c r="B41" s="1092"/>
      <c r="C41" s="1172"/>
      <c r="D41" s="132" t="s">
        <v>362</v>
      </c>
      <c r="E41" s="133"/>
      <c r="F41" s="133"/>
      <c r="G41" s="161">
        <f t="shared" si="3"/>
        <v>0</v>
      </c>
      <c r="H41" s="40"/>
      <c r="I41" s="1155"/>
      <c r="J41" s="1112"/>
      <c r="K41" s="1112"/>
      <c r="L41" s="1112"/>
      <c r="M41" s="1138"/>
      <c r="N41" s="98"/>
      <c r="O41" s="1084"/>
      <c r="P41" s="1083"/>
      <c r="Q41" s="1088"/>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row>
    <row r="42" spans="1:58" s="39" customFormat="1" ht="11.25" customHeight="1" thickBot="1">
      <c r="A42" s="1236"/>
      <c r="B42" s="1092"/>
      <c r="C42" s="1172"/>
      <c r="D42" s="132" t="s">
        <v>363</v>
      </c>
      <c r="E42" s="133"/>
      <c r="F42" s="133"/>
      <c r="G42" s="161">
        <f t="shared" si="3"/>
        <v>0</v>
      </c>
      <c r="H42" s="40"/>
      <c r="I42" s="1155"/>
      <c r="J42" s="1112"/>
      <c r="K42" s="1112"/>
      <c r="L42" s="1112"/>
      <c r="M42" s="1138"/>
      <c r="N42" s="98"/>
      <c r="O42" s="1084"/>
      <c r="P42" s="1083"/>
      <c r="Q42" s="1088"/>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row>
    <row r="43" spans="1:58" s="39" customFormat="1" ht="11.25" customHeight="1" thickBot="1">
      <c r="A43" s="1236"/>
      <c r="B43" s="1092"/>
      <c r="C43" s="1172"/>
      <c r="D43" s="132" t="s">
        <v>364</v>
      </c>
      <c r="E43" s="133"/>
      <c r="F43" s="133"/>
      <c r="G43" s="161">
        <f t="shared" si="3"/>
        <v>0</v>
      </c>
      <c r="H43" s="40"/>
      <c r="I43" s="1155"/>
      <c r="J43" s="1112"/>
      <c r="K43" s="1112"/>
      <c r="L43" s="1112"/>
      <c r="M43" s="1138"/>
      <c r="N43" s="98"/>
      <c r="O43" s="1084"/>
      <c r="P43" s="1083"/>
      <c r="Q43" s="1088"/>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row>
    <row r="44" spans="1:58" s="39" customFormat="1" ht="11.25" customHeight="1" thickBot="1">
      <c r="A44" s="1236"/>
      <c r="B44" s="1092"/>
      <c r="C44" s="1172"/>
      <c r="D44" s="132" t="s">
        <v>365</v>
      </c>
      <c r="E44" s="133"/>
      <c r="F44" s="133"/>
      <c r="G44" s="161">
        <f t="shared" si="3"/>
        <v>0</v>
      </c>
      <c r="H44" s="40"/>
      <c r="I44" s="1155"/>
      <c r="J44" s="1112"/>
      <c r="K44" s="1112"/>
      <c r="L44" s="1112"/>
      <c r="M44" s="1138"/>
      <c r="N44" s="98"/>
      <c r="O44" s="1084"/>
      <c r="P44" s="1083"/>
      <c r="Q44" s="1088"/>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row>
    <row r="45" spans="1:58" s="39" customFormat="1" ht="11.25" customHeight="1" thickBot="1">
      <c r="A45" s="1236"/>
      <c r="B45" s="1092"/>
      <c r="C45" s="1172"/>
      <c r="D45" s="132" t="s">
        <v>366</v>
      </c>
      <c r="E45" s="133"/>
      <c r="F45" s="133"/>
      <c r="G45" s="161">
        <f t="shared" si="3"/>
        <v>0</v>
      </c>
      <c r="H45" s="40"/>
      <c r="I45" s="1155"/>
      <c r="J45" s="1112"/>
      <c r="K45" s="1112"/>
      <c r="L45" s="1112"/>
      <c r="M45" s="1138"/>
      <c r="N45" s="98"/>
      <c r="O45" s="1084"/>
      <c r="P45" s="1083"/>
      <c r="Q45" s="1088"/>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row>
    <row r="46" spans="1:58" s="39" customFormat="1" ht="11.25" customHeight="1" thickBot="1">
      <c r="A46" s="1236"/>
      <c r="B46" s="1092"/>
      <c r="C46" s="1172"/>
      <c r="D46" s="132" t="s">
        <v>367</v>
      </c>
      <c r="E46" s="133"/>
      <c r="F46" s="133"/>
      <c r="G46" s="161">
        <f t="shared" si="3"/>
        <v>0</v>
      </c>
      <c r="H46" s="40"/>
      <c r="I46" s="1155"/>
      <c r="J46" s="1112"/>
      <c r="K46" s="1112"/>
      <c r="L46" s="1112"/>
      <c r="M46" s="1138"/>
      <c r="N46" s="98"/>
      <c r="O46" s="1084"/>
      <c r="P46" s="1083"/>
      <c r="Q46" s="1088"/>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row>
    <row r="47" spans="1:58" s="39" customFormat="1" ht="11.25" customHeight="1" thickBot="1">
      <c r="A47" s="1236"/>
      <c r="B47" s="1092"/>
      <c r="C47" s="1172"/>
      <c r="D47" s="134" t="s">
        <v>368</v>
      </c>
      <c r="E47" s="135">
        <v>1</v>
      </c>
      <c r="F47" s="135"/>
      <c r="G47" s="162">
        <f t="shared" si="3"/>
        <v>1</v>
      </c>
      <c r="H47" s="40"/>
      <c r="I47" s="1155"/>
      <c r="J47" s="1112"/>
      <c r="K47" s="1112"/>
      <c r="L47" s="1112"/>
      <c r="M47" s="1138"/>
      <c r="N47" s="98"/>
      <c r="O47" s="1084"/>
      <c r="P47" s="1083"/>
      <c r="Q47" s="1088"/>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row>
    <row r="48" spans="1:58" s="39" customFormat="1" ht="11.25" customHeight="1">
      <c r="A48" s="1237"/>
      <c r="B48" s="1170"/>
      <c r="C48" s="1173"/>
      <c r="D48" s="140" t="s">
        <v>356</v>
      </c>
      <c r="E48" s="144">
        <f>SUM(E39:E47)</f>
        <v>1</v>
      </c>
      <c r="F48" s="144">
        <f>SUM(F39:F47)</f>
        <v>0</v>
      </c>
      <c r="G48" s="114">
        <f>SUM(E39:F47)</f>
        <v>1</v>
      </c>
      <c r="H48" s="119"/>
      <c r="I48" s="1156"/>
      <c r="J48" s="1113"/>
      <c r="K48" s="1113"/>
      <c r="L48" s="1113"/>
      <c r="M48" s="1139"/>
      <c r="N48" s="98"/>
      <c r="O48" s="1084"/>
      <c r="P48" s="1083"/>
      <c r="Q48" s="1088"/>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row>
    <row r="49" spans="1:58" s="39" customFormat="1" ht="11.25" customHeight="1">
      <c r="A49" s="1244">
        <v>5</v>
      </c>
      <c r="B49" s="1165" t="s">
        <v>61</v>
      </c>
      <c r="C49" s="1167" t="s">
        <v>67</v>
      </c>
      <c r="D49" s="123" t="s">
        <v>359</v>
      </c>
      <c r="E49" s="124"/>
      <c r="F49" s="124"/>
      <c r="G49" s="157">
        <f>SUM(E49:F49)</f>
        <v>0</v>
      </c>
      <c r="H49" s="38"/>
      <c r="I49" s="1123" t="s">
        <v>312</v>
      </c>
      <c r="J49" s="1126" t="s">
        <v>38</v>
      </c>
      <c r="K49" s="1126" t="s">
        <v>312</v>
      </c>
      <c r="L49" s="1126" t="s">
        <v>312</v>
      </c>
      <c r="M49" s="1134" t="s">
        <v>50</v>
      </c>
      <c r="N49" s="98"/>
      <c r="O49" s="1128" t="s">
        <v>51</v>
      </c>
      <c r="P49" s="1105" t="s">
        <v>50</v>
      </c>
      <c r="Q49" s="1102" t="s">
        <v>50</v>
      </c>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row>
    <row r="50" spans="1:58" s="39" customFormat="1" ht="11.25" customHeight="1">
      <c r="A50" s="1072"/>
      <c r="B50" s="1075"/>
      <c r="C50" s="1078"/>
      <c r="D50" s="125" t="s">
        <v>361</v>
      </c>
      <c r="E50" s="126"/>
      <c r="F50" s="126"/>
      <c r="G50" s="158">
        <f t="shared" ref="G50:G57" si="4">SUM(E50:F50)</f>
        <v>0</v>
      </c>
      <c r="H50" s="38"/>
      <c r="I50" s="1124"/>
      <c r="J50" s="1116"/>
      <c r="K50" s="1116"/>
      <c r="L50" s="1116"/>
      <c r="M50" s="1135"/>
      <c r="N50" s="98"/>
      <c r="O50" s="1080"/>
      <c r="P50" s="1081"/>
      <c r="Q50" s="1086"/>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row>
    <row r="51" spans="1:58" s="39" customFormat="1" ht="11.25" customHeight="1">
      <c r="A51" s="1072"/>
      <c r="B51" s="1075"/>
      <c r="C51" s="1078"/>
      <c r="D51" s="125" t="s">
        <v>362</v>
      </c>
      <c r="E51" s="126"/>
      <c r="F51" s="126"/>
      <c r="G51" s="158">
        <f t="shared" si="4"/>
        <v>0</v>
      </c>
      <c r="H51" s="38"/>
      <c r="I51" s="1124"/>
      <c r="J51" s="1116"/>
      <c r="K51" s="1116"/>
      <c r="L51" s="1116"/>
      <c r="M51" s="1135"/>
      <c r="N51" s="98"/>
      <c r="O51" s="1080"/>
      <c r="P51" s="1081"/>
      <c r="Q51" s="1086"/>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row>
    <row r="52" spans="1:58" s="39" customFormat="1" ht="11.25" customHeight="1">
      <c r="A52" s="1072"/>
      <c r="B52" s="1075"/>
      <c r="C52" s="1078"/>
      <c r="D52" s="125" t="s">
        <v>363</v>
      </c>
      <c r="E52" s="126"/>
      <c r="F52" s="126"/>
      <c r="G52" s="158">
        <f t="shared" si="4"/>
        <v>0</v>
      </c>
      <c r="H52" s="38"/>
      <c r="I52" s="1124"/>
      <c r="J52" s="1116"/>
      <c r="K52" s="1116"/>
      <c r="L52" s="1116"/>
      <c r="M52" s="1135"/>
      <c r="N52" s="98"/>
      <c r="O52" s="1080"/>
      <c r="P52" s="1081"/>
      <c r="Q52" s="1086"/>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row>
    <row r="53" spans="1:58" s="39" customFormat="1" ht="11.25" customHeight="1">
      <c r="A53" s="1072"/>
      <c r="B53" s="1075"/>
      <c r="C53" s="1078"/>
      <c r="D53" s="125" t="s">
        <v>364</v>
      </c>
      <c r="E53" s="126"/>
      <c r="F53" s="126"/>
      <c r="G53" s="158">
        <f t="shared" si="4"/>
        <v>0</v>
      </c>
      <c r="H53" s="38"/>
      <c r="I53" s="1124"/>
      <c r="J53" s="1116"/>
      <c r="K53" s="1116"/>
      <c r="L53" s="1116"/>
      <c r="M53" s="1135"/>
      <c r="N53" s="98"/>
      <c r="O53" s="1080"/>
      <c r="P53" s="1081"/>
      <c r="Q53" s="1086"/>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row>
    <row r="54" spans="1:58" s="39" customFormat="1" ht="11.25" customHeight="1">
      <c r="A54" s="1072"/>
      <c r="B54" s="1075"/>
      <c r="C54" s="1078"/>
      <c r="D54" s="125" t="s">
        <v>365</v>
      </c>
      <c r="E54" s="126"/>
      <c r="F54" s="126"/>
      <c r="G54" s="158">
        <f t="shared" si="4"/>
        <v>0</v>
      </c>
      <c r="H54" s="38"/>
      <c r="I54" s="1124"/>
      <c r="J54" s="1116"/>
      <c r="K54" s="1116"/>
      <c r="L54" s="1116"/>
      <c r="M54" s="1135"/>
      <c r="N54" s="98"/>
      <c r="O54" s="1080"/>
      <c r="P54" s="1081"/>
      <c r="Q54" s="1086"/>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row>
    <row r="55" spans="1:58" s="39" customFormat="1" ht="11.25" customHeight="1">
      <c r="A55" s="1072"/>
      <c r="B55" s="1075"/>
      <c r="C55" s="1078"/>
      <c r="D55" s="125" t="s">
        <v>366</v>
      </c>
      <c r="E55" s="126"/>
      <c r="F55" s="126"/>
      <c r="G55" s="158">
        <f t="shared" si="4"/>
        <v>0</v>
      </c>
      <c r="H55" s="38"/>
      <c r="I55" s="1124"/>
      <c r="J55" s="1116"/>
      <c r="K55" s="1116"/>
      <c r="L55" s="1116"/>
      <c r="M55" s="1135"/>
      <c r="N55" s="98"/>
      <c r="O55" s="1080"/>
      <c r="P55" s="1081"/>
      <c r="Q55" s="1086"/>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row>
    <row r="56" spans="1:58" s="39" customFormat="1" ht="11.25" customHeight="1">
      <c r="A56" s="1072"/>
      <c r="B56" s="1075"/>
      <c r="C56" s="1078"/>
      <c r="D56" s="125" t="s">
        <v>367</v>
      </c>
      <c r="E56" s="126"/>
      <c r="F56" s="126"/>
      <c r="G56" s="158">
        <f t="shared" si="4"/>
        <v>0</v>
      </c>
      <c r="H56" s="38"/>
      <c r="I56" s="1124"/>
      <c r="J56" s="1116"/>
      <c r="K56" s="1116"/>
      <c r="L56" s="1116"/>
      <c r="M56" s="1135"/>
      <c r="N56" s="98"/>
      <c r="O56" s="1080"/>
      <c r="P56" s="1081"/>
      <c r="Q56" s="1086"/>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row>
    <row r="57" spans="1:58" s="39" customFormat="1" ht="11.25" customHeight="1">
      <c r="A57" s="1072"/>
      <c r="B57" s="1075"/>
      <c r="C57" s="1078"/>
      <c r="D57" s="127" t="s">
        <v>368</v>
      </c>
      <c r="E57" s="128"/>
      <c r="F57" s="128">
        <v>1</v>
      </c>
      <c r="G57" s="159">
        <f t="shared" si="4"/>
        <v>1</v>
      </c>
      <c r="H57" s="38"/>
      <c r="I57" s="1124"/>
      <c r="J57" s="1116"/>
      <c r="K57" s="1116"/>
      <c r="L57" s="1116"/>
      <c r="M57" s="1135"/>
      <c r="N57" s="98"/>
      <c r="O57" s="1080"/>
      <c r="P57" s="1081"/>
      <c r="Q57" s="1086"/>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row>
    <row r="58" spans="1:58" s="39" customFormat="1" ht="11.25" customHeight="1">
      <c r="A58" s="1245"/>
      <c r="B58" s="1166"/>
      <c r="C58" s="1168"/>
      <c r="D58" s="142" t="s">
        <v>356</v>
      </c>
      <c r="E58" s="143">
        <f>SUM(E49:E57)</f>
        <v>0</v>
      </c>
      <c r="F58" s="143">
        <f>SUM(F49:F57)</f>
        <v>1</v>
      </c>
      <c r="G58" s="115">
        <f>SUM(E49:F57)</f>
        <v>1</v>
      </c>
      <c r="H58" s="119"/>
      <c r="I58" s="1125"/>
      <c r="J58" s="1127"/>
      <c r="K58" s="1127"/>
      <c r="L58" s="1127"/>
      <c r="M58" s="1136"/>
      <c r="N58" s="98"/>
      <c r="O58" s="1129"/>
      <c r="P58" s="1106"/>
      <c r="Q58" s="1103"/>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row>
    <row r="59" spans="1:58" s="39" customFormat="1" ht="11.25" customHeight="1" thickBot="1">
      <c r="A59" s="1246">
        <v>6</v>
      </c>
      <c r="B59" s="1174" t="s">
        <v>70</v>
      </c>
      <c r="C59" s="1177" t="s">
        <v>72</v>
      </c>
      <c r="D59" s="921" t="s">
        <v>359</v>
      </c>
      <c r="E59" s="922">
        <v>0.437</v>
      </c>
      <c r="F59" s="922"/>
      <c r="G59" s="923">
        <f>SUM(E59:F59)</f>
        <v>0.437</v>
      </c>
      <c r="H59" s="924"/>
      <c r="I59" s="1162" t="s">
        <v>312</v>
      </c>
      <c r="J59" s="1119" t="s">
        <v>312</v>
      </c>
      <c r="K59" s="1119" t="s">
        <v>312</v>
      </c>
      <c r="L59" s="1119" t="s">
        <v>38</v>
      </c>
      <c r="M59" s="1140" t="s">
        <v>50</v>
      </c>
      <c r="N59" s="925"/>
      <c r="O59" s="1122" t="s">
        <v>51</v>
      </c>
      <c r="P59" s="1222" t="s">
        <v>50</v>
      </c>
      <c r="Q59" s="1104" t="s">
        <v>50</v>
      </c>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row>
    <row r="60" spans="1:58" s="39" customFormat="1" ht="11.25" customHeight="1" thickBot="1">
      <c r="A60" s="1247"/>
      <c r="B60" s="1175"/>
      <c r="C60" s="1178"/>
      <c r="D60" s="926" t="s">
        <v>361</v>
      </c>
      <c r="E60" s="927"/>
      <c r="F60" s="927"/>
      <c r="G60" s="928">
        <f t="shared" ref="G60:G67" si="5">SUM(E60:F60)</f>
        <v>0</v>
      </c>
      <c r="H60" s="924"/>
      <c r="I60" s="1163"/>
      <c r="J60" s="1120"/>
      <c r="K60" s="1120"/>
      <c r="L60" s="1120"/>
      <c r="M60" s="1141"/>
      <c r="N60" s="925"/>
      <c r="O60" s="1122"/>
      <c r="P60" s="1222"/>
      <c r="Q60" s="1104"/>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row>
    <row r="61" spans="1:58" s="39" customFormat="1" ht="11.25" customHeight="1" thickBot="1">
      <c r="A61" s="1247"/>
      <c r="B61" s="1175"/>
      <c r="C61" s="1178"/>
      <c r="D61" s="926" t="s">
        <v>362</v>
      </c>
      <c r="E61" s="927"/>
      <c r="F61" s="927"/>
      <c r="G61" s="928">
        <f t="shared" si="5"/>
        <v>0</v>
      </c>
      <c r="H61" s="924"/>
      <c r="I61" s="1163"/>
      <c r="J61" s="1120"/>
      <c r="K61" s="1120"/>
      <c r="L61" s="1120"/>
      <c r="M61" s="1141"/>
      <c r="N61" s="925"/>
      <c r="O61" s="1122"/>
      <c r="P61" s="1222"/>
      <c r="Q61" s="1104"/>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row>
    <row r="62" spans="1:58" s="39" customFormat="1" ht="11.25" customHeight="1" thickBot="1">
      <c r="A62" s="1247"/>
      <c r="B62" s="1175"/>
      <c r="C62" s="1178"/>
      <c r="D62" s="926" t="s">
        <v>363</v>
      </c>
      <c r="E62" s="927">
        <v>4.5100000000000001E-2</v>
      </c>
      <c r="F62" s="927"/>
      <c r="G62" s="928">
        <f t="shared" si="5"/>
        <v>4.5100000000000001E-2</v>
      </c>
      <c r="H62" s="924"/>
      <c r="I62" s="1163"/>
      <c r="J62" s="1120"/>
      <c r="K62" s="1120"/>
      <c r="L62" s="1120"/>
      <c r="M62" s="1141"/>
      <c r="N62" s="925"/>
      <c r="O62" s="1122"/>
      <c r="P62" s="1222"/>
      <c r="Q62" s="1104"/>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row>
    <row r="63" spans="1:58" s="39" customFormat="1" ht="11.25" customHeight="1" thickBot="1">
      <c r="A63" s="1247"/>
      <c r="B63" s="1175"/>
      <c r="C63" s="1178"/>
      <c r="D63" s="926" t="s">
        <v>364</v>
      </c>
      <c r="E63" s="927">
        <v>2.1100000000000001E-2</v>
      </c>
      <c r="F63" s="927"/>
      <c r="G63" s="928">
        <f t="shared" si="5"/>
        <v>2.1100000000000001E-2</v>
      </c>
      <c r="H63" s="924"/>
      <c r="I63" s="1163"/>
      <c r="J63" s="1120"/>
      <c r="K63" s="1120"/>
      <c r="L63" s="1120"/>
      <c r="M63" s="1141"/>
      <c r="N63" s="925"/>
      <c r="O63" s="1122"/>
      <c r="P63" s="1222"/>
      <c r="Q63" s="1104"/>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row>
    <row r="64" spans="1:58" s="39" customFormat="1" ht="11.25" customHeight="1" thickBot="1">
      <c r="A64" s="1247"/>
      <c r="B64" s="1175"/>
      <c r="C64" s="1178"/>
      <c r="D64" s="926" t="s">
        <v>365</v>
      </c>
      <c r="E64" s="927">
        <v>0.30709999999999998</v>
      </c>
      <c r="F64" s="927"/>
      <c r="G64" s="928">
        <f t="shared" si="5"/>
        <v>0.30709999999999998</v>
      </c>
      <c r="H64" s="924"/>
      <c r="I64" s="1163"/>
      <c r="J64" s="1120"/>
      <c r="K64" s="1120"/>
      <c r="L64" s="1120"/>
      <c r="M64" s="1141"/>
      <c r="N64" s="925"/>
      <c r="O64" s="1122"/>
      <c r="P64" s="1222"/>
      <c r="Q64" s="1104"/>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row>
    <row r="65" spans="1:58" s="39" customFormat="1" ht="11.25" customHeight="1" thickBot="1">
      <c r="A65" s="1247"/>
      <c r="B65" s="1175"/>
      <c r="C65" s="1178"/>
      <c r="D65" s="926" t="s">
        <v>366</v>
      </c>
      <c r="E65" s="927">
        <v>0.14749999999999999</v>
      </c>
      <c r="F65" s="927"/>
      <c r="G65" s="928">
        <f t="shared" si="5"/>
        <v>0.14749999999999999</v>
      </c>
      <c r="H65" s="924"/>
      <c r="I65" s="1163"/>
      <c r="J65" s="1120"/>
      <c r="K65" s="1120"/>
      <c r="L65" s="1120"/>
      <c r="M65" s="1141"/>
      <c r="N65" s="925"/>
      <c r="O65" s="1122"/>
      <c r="P65" s="1222"/>
      <c r="Q65" s="1104"/>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row>
    <row r="66" spans="1:58" s="39" customFormat="1" ht="11.25" customHeight="1" thickBot="1">
      <c r="A66" s="1247"/>
      <c r="B66" s="1175"/>
      <c r="C66" s="1178"/>
      <c r="D66" s="926" t="s">
        <v>367</v>
      </c>
      <c r="E66" s="927">
        <v>2.0999999999999999E-3</v>
      </c>
      <c r="F66" s="927"/>
      <c r="G66" s="928">
        <f t="shared" si="5"/>
        <v>2.0999999999999999E-3</v>
      </c>
      <c r="H66" s="924"/>
      <c r="I66" s="1163"/>
      <c r="J66" s="1120"/>
      <c r="K66" s="1120"/>
      <c r="L66" s="1120"/>
      <c r="M66" s="1141"/>
      <c r="N66" s="925"/>
      <c r="O66" s="1122"/>
      <c r="P66" s="1222"/>
      <c r="Q66" s="1104"/>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row>
    <row r="67" spans="1:58" s="39" customFormat="1" ht="11.25" customHeight="1" thickBot="1">
      <c r="A67" s="1247"/>
      <c r="B67" s="1175"/>
      <c r="C67" s="1178"/>
      <c r="D67" s="929" t="s">
        <v>368</v>
      </c>
      <c r="E67" s="930">
        <v>4.0099999999999997E-2</v>
      </c>
      <c r="F67" s="930"/>
      <c r="G67" s="931">
        <f t="shared" si="5"/>
        <v>4.0099999999999997E-2</v>
      </c>
      <c r="H67" s="924"/>
      <c r="I67" s="1163"/>
      <c r="J67" s="1120"/>
      <c r="K67" s="1120"/>
      <c r="L67" s="1120"/>
      <c r="M67" s="1141"/>
      <c r="N67" s="925"/>
      <c r="O67" s="1122"/>
      <c r="P67" s="1222"/>
      <c r="Q67" s="1104"/>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row>
    <row r="68" spans="1:58" s="39" customFormat="1" ht="11.25" customHeight="1">
      <c r="A68" s="1248"/>
      <c r="B68" s="1176"/>
      <c r="C68" s="1179"/>
      <c r="D68" s="932" t="s">
        <v>356</v>
      </c>
      <c r="E68" s="933">
        <f>SUM(E59:E67)</f>
        <v>1</v>
      </c>
      <c r="F68" s="933">
        <f>SUM(F59:F67)</f>
        <v>0</v>
      </c>
      <c r="G68" s="934">
        <f>SUM(E59:F67)</f>
        <v>1</v>
      </c>
      <c r="H68" s="935"/>
      <c r="I68" s="1164"/>
      <c r="J68" s="1121"/>
      <c r="K68" s="1121"/>
      <c r="L68" s="1121"/>
      <c r="M68" s="1142"/>
      <c r="N68" s="925"/>
      <c r="O68" s="1122"/>
      <c r="P68" s="1222"/>
      <c r="Q68" s="1104"/>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row>
    <row r="69" spans="1:58" s="39" customFormat="1" ht="11.25" customHeight="1" thickBot="1">
      <c r="A69" s="1232">
        <v>7</v>
      </c>
      <c r="B69" s="1074" t="s">
        <v>80</v>
      </c>
      <c r="C69" s="1077" t="s">
        <v>81</v>
      </c>
      <c r="D69" s="123" t="s">
        <v>359</v>
      </c>
      <c r="E69" s="124"/>
      <c r="F69" s="124"/>
      <c r="G69" s="157">
        <f>SUM(E69:F69)</f>
        <v>0</v>
      </c>
      <c r="H69" s="38"/>
      <c r="I69" s="1157" t="s">
        <v>312</v>
      </c>
      <c r="J69" s="1115" t="s">
        <v>312</v>
      </c>
      <c r="K69" s="1115" t="s">
        <v>312</v>
      </c>
      <c r="L69" s="1115" t="s">
        <v>312</v>
      </c>
      <c r="M69" s="1143" t="s">
        <v>312</v>
      </c>
      <c r="N69" s="98"/>
      <c r="O69" s="1080" t="s">
        <v>51</v>
      </c>
      <c r="P69" s="1081" t="s">
        <v>50</v>
      </c>
      <c r="Q69" s="1086" t="s">
        <v>50</v>
      </c>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row>
    <row r="70" spans="1:58" s="39" customFormat="1" ht="11.25" customHeight="1" thickBot="1">
      <c r="A70" s="1233"/>
      <c r="B70" s="1075"/>
      <c r="C70" s="1078"/>
      <c r="D70" s="125" t="s">
        <v>361</v>
      </c>
      <c r="E70" s="126"/>
      <c r="F70" s="126"/>
      <c r="G70" s="158">
        <f t="shared" ref="G70:G77" si="6">SUM(E70:F70)</f>
        <v>0</v>
      </c>
      <c r="H70" s="38"/>
      <c r="I70" s="1124"/>
      <c r="J70" s="1116"/>
      <c r="K70" s="1116"/>
      <c r="L70" s="1116"/>
      <c r="M70" s="1135"/>
      <c r="N70" s="98"/>
      <c r="O70" s="1080"/>
      <c r="P70" s="1081"/>
      <c r="Q70" s="1086"/>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row>
    <row r="71" spans="1:58" s="39" customFormat="1" ht="11.25" customHeight="1" thickBot="1">
      <c r="A71" s="1233"/>
      <c r="B71" s="1075"/>
      <c r="C71" s="1078"/>
      <c r="D71" s="125" t="s">
        <v>362</v>
      </c>
      <c r="E71" s="126"/>
      <c r="F71" s="126"/>
      <c r="G71" s="158">
        <f t="shared" si="6"/>
        <v>0</v>
      </c>
      <c r="H71" s="38"/>
      <c r="I71" s="1124"/>
      <c r="J71" s="1116"/>
      <c r="K71" s="1116"/>
      <c r="L71" s="1116"/>
      <c r="M71" s="1135"/>
      <c r="N71" s="98"/>
      <c r="O71" s="1080"/>
      <c r="P71" s="1081"/>
      <c r="Q71" s="1086"/>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row>
    <row r="72" spans="1:58" s="39" customFormat="1" ht="11.25" customHeight="1" thickBot="1">
      <c r="A72" s="1233"/>
      <c r="B72" s="1075"/>
      <c r="C72" s="1078"/>
      <c r="D72" s="125" t="s">
        <v>363</v>
      </c>
      <c r="E72" s="126"/>
      <c r="F72" s="126"/>
      <c r="G72" s="158">
        <f t="shared" si="6"/>
        <v>0</v>
      </c>
      <c r="H72" s="38"/>
      <c r="I72" s="1124"/>
      <c r="J72" s="1116"/>
      <c r="K72" s="1116"/>
      <c r="L72" s="1116"/>
      <c r="M72" s="1135"/>
      <c r="N72" s="98"/>
      <c r="O72" s="1080"/>
      <c r="P72" s="1081"/>
      <c r="Q72" s="1086"/>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row>
    <row r="73" spans="1:58" s="39" customFormat="1" ht="11.25" customHeight="1" thickBot="1">
      <c r="A73" s="1233"/>
      <c r="B73" s="1075"/>
      <c r="C73" s="1078"/>
      <c r="D73" s="125" t="s">
        <v>364</v>
      </c>
      <c r="E73" s="126"/>
      <c r="F73" s="126"/>
      <c r="G73" s="158">
        <f t="shared" si="6"/>
        <v>0</v>
      </c>
      <c r="H73" s="38"/>
      <c r="I73" s="1124"/>
      <c r="J73" s="1116"/>
      <c r="K73" s="1116"/>
      <c r="L73" s="1116"/>
      <c r="M73" s="1135"/>
      <c r="N73" s="98"/>
      <c r="O73" s="1080"/>
      <c r="P73" s="1081"/>
      <c r="Q73" s="1086"/>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row>
    <row r="74" spans="1:58" s="39" customFormat="1" ht="11.25" customHeight="1" thickBot="1">
      <c r="A74" s="1233"/>
      <c r="B74" s="1075"/>
      <c r="C74" s="1078"/>
      <c r="D74" s="125" t="s">
        <v>365</v>
      </c>
      <c r="E74" s="126">
        <v>0.92800000000000005</v>
      </c>
      <c r="F74" s="126"/>
      <c r="G74" s="158">
        <f t="shared" si="6"/>
        <v>0.92800000000000005</v>
      </c>
      <c r="H74" s="38"/>
      <c r="I74" s="1124"/>
      <c r="J74" s="1116"/>
      <c r="K74" s="1116"/>
      <c r="L74" s="1116"/>
      <c r="M74" s="1135"/>
      <c r="N74" s="98"/>
      <c r="O74" s="1080"/>
      <c r="P74" s="1081"/>
      <c r="Q74" s="1086"/>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row>
    <row r="75" spans="1:58" s="39" customFormat="1" ht="11.25" customHeight="1" thickBot="1">
      <c r="A75" s="1233"/>
      <c r="B75" s="1075"/>
      <c r="C75" s="1078"/>
      <c r="D75" s="125" t="s">
        <v>366</v>
      </c>
      <c r="E75" s="126"/>
      <c r="F75" s="126"/>
      <c r="G75" s="158">
        <f t="shared" si="6"/>
        <v>0</v>
      </c>
      <c r="H75" s="38"/>
      <c r="I75" s="1124"/>
      <c r="J75" s="1116"/>
      <c r="K75" s="1116"/>
      <c r="L75" s="1116"/>
      <c r="M75" s="1135"/>
      <c r="N75" s="98"/>
      <c r="O75" s="1080"/>
      <c r="P75" s="1081"/>
      <c r="Q75" s="1086"/>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row>
    <row r="76" spans="1:58" s="39" customFormat="1" ht="11.25" customHeight="1" thickBot="1">
      <c r="A76" s="1233"/>
      <c r="B76" s="1075"/>
      <c r="C76" s="1078"/>
      <c r="D76" s="125" t="s">
        <v>367</v>
      </c>
      <c r="E76" s="126"/>
      <c r="F76" s="126"/>
      <c r="G76" s="158">
        <f t="shared" si="6"/>
        <v>0</v>
      </c>
      <c r="H76" s="38"/>
      <c r="I76" s="1124"/>
      <c r="J76" s="1116"/>
      <c r="K76" s="1116"/>
      <c r="L76" s="1116"/>
      <c r="M76" s="1135"/>
      <c r="N76" s="98"/>
      <c r="O76" s="1080"/>
      <c r="P76" s="1081"/>
      <c r="Q76" s="1086"/>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c r="BE76" s="37"/>
      <c r="BF76" s="37"/>
    </row>
    <row r="77" spans="1:58" s="39" customFormat="1" ht="11.25" customHeight="1" thickBot="1">
      <c r="A77" s="1233"/>
      <c r="B77" s="1075"/>
      <c r="C77" s="1078"/>
      <c r="D77" s="127" t="s">
        <v>368</v>
      </c>
      <c r="E77" s="128">
        <v>4.1000000000000002E-2</v>
      </c>
      <c r="F77" s="128">
        <v>3.1E-2</v>
      </c>
      <c r="G77" s="159">
        <f t="shared" si="6"/>
        <v>7.2000000000000008E-2</v>
      </c>
      <c r="H77" s="38"/>
      <c r="I77" s="1124"/>
      <c r="J77" s="1116"/>
      <c r="K77" s="1116"/>
      <c r="L77" s="1116"/>
      <c r="M77" s="1135"/>
      <c r="N77" s="98"/>
      <c r="O77" s="1080"/>
      <c r="P77" s="1081"/>
      <c r="Q77" s="1086"/>
      <c r="R77" s="37"/>
      <c r="S77" s="37"/>
      <c r="T77" s="37"/>
      <c r="U77" s="37"/>
      <c r="V77" s="37"/>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row>
    <row r="78" spans="1:58" s="39" customFormat="1" ht="11.25" customHeight="1">
      <c r="A78" s="1234"/>
      <c r="B78" s="1076"/>
      <c r="C78" s="1079"/>
      <c r="D78" s="145" t="s">
        <v>356</v>
      </c>
      <c r="E78" s="146">
        <f>SUM(E69:E77)</f>
        <v>0.96900000000000008</v>
      </c>
      <c r="F78" s="146">
        <f>SUM(F69:F77)</f>
        <v>3.1E-2</v>
      </c>
      <c r="G78" s="99">
        <f>SUM(E69:F77)</f>
        <v>1</v>
      </c>
      <c r="H78" s="119"/>
      <c r="I78" s="1158"/>
      <c r="J78" s="1117"/>
      <c r="K78" s="1117"/>
      <c r="L78" s="1117"/>
      <c r="M78" s="1144"/>
      <c r="N78" s="98"/>
      <c r="O78" s="1080"/>
      <c r="P78" s="1081"/>
      <c r="Q78" s="1086"/>
      <c r="R78" s="37"/>
      <c r="S78" s="37"/>
      <c r="T78" s="37"/>
      <c r="U78" s="37"/>
      <c r="V78" s="37"/>
      <c r="W78" s="37"/>
      <c r="X78" s="37"/>
      <c r="Y78" s="37"/>
      <c r="Z78" s="37"/>
      <c r="AA78" s="37"/>
      <c r="AB78" s="37"/>
      <c r="AC78" s="37"/>
      <c r="AD78" s="37"/>
      <c r="AE78" s="37"/>
      <c r="AF78" s="37"/>
      <c r="AG78" s="37"/>
      <c r="AH78" s="37"/>
      <c r="AI78" s="37"/>
      <c r="AJ78" s="37"/>
      <c r="AK78" s="37"/>
      <c r="AL78" s="37"/>
      <c r="AM78" s="37"/>
      <c r="AN78" s="37"/>
      <c r="AO78" s="37"/>
      <c r="AP78" s="37"/>
      <c r="AQ78" s="37"/>
      <c r="AR78" s="37"/>
      <c r="AS78" s="37"/>
      <c r="AT78" s="37"/>
      <c r="AU78" s="37"/>
      <c r="AV78" s="37"/>
      <c r="AW78" s="37"/>
      <c r="AX78" s="37"/>
      <c r="AY78" s="37"/>
      <c r="AZ78" s="37"/>
      <c r="BA78" s="37"/>
      <c r="BB78" s="37"/>
      <c r="BC78" s="37"/>
      <c r="BD78" s="37"/>
      <c r="BE78" s="37"/>
      <c r="BF78" s="37"/>
    </row>
    <row r="79" spans="1:58" s="39" customFormat="1" ht="11.25" customHeight="1" thickBot="1">
      <c r="A79" s="1249">
        <v>8</v>
      </c>
      <c r="B79" s="1148" t="s">
        <v>86</v>
      </c>
      <c r="C79" s="1151" t="s">
        <v>87</v>
      </c>
      <c r="D79" s="936" t="s">
        <v>359</v>
      </c>
      <c r="E79" s="937"/>
      <c r="F79" s="937">
        <v>1</v>
      </c>
      <c r="G79" s="938">
        <f>SUM(E79:F79)</f>
        <v>1</v>
      </c>
      <c r="H79" s="939"/>
      <c r="I79" s="1159" t="s">
        <v>370</v>
      </c>
      <c r="J79" s="1130" t="s">
        <v>312</v>
      </c>
      <c r="K79" s="1130" t="s">
        <v>312</v>
      </c>
      <c r="L79" s="1130" t="s">
        <v>312</v>
      </c>
      <c r="M79" s="1145" t="s">
        <v>371</v>
      </c>
      <c r="N79" s="940"/>
      <c r="O79" s="1133" t="s">
        <v>51</v>
      </c>
      <c r="P79" s="1227" t="s">
        <v>50</v>
      </c>
      <c r="Q79" s="1118" t="s">
        <v>50</v>
      </c>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row>
    <row r="80" spans="1:58" s="39" customFormat="1" ht="11.25" customHeight="1" thickBot="1">
      <c r="A80" s="1250"/>
      <c r="B80" s="1149"/>
      <c r="C80" s="1152"/>
      <c r="D80" s="941" t="s">
        <v>361</v>
      </c>
      <c r="E80" s="942"/>
      <c r="F80" s="942"/>
      <c r="G80" s="943">
        <f t="shared" ref="G80:G87" si="7">SUM(E80:F80)</f>
        <v>0</v>
      </c>
      <c r="H80" s="939"/>
      <c r="I80" s="1160"/>
      <c r="J80" s="1131"/>
      <c r="K80" s="1131"/>
      <c r="L80" s="1131"/>
      <c r="M80" s="1146"/>
      <c r="N80" s="940"/>
      <c r="O80" s="1133"/>
      <c r="P80" s="1227"/>
      <c r="Q80" s="1118"/>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c r="BE80" s="37"/>
      <c r="BF80" s="37"/>
    </row>
    <row r="81" spans="1:58" s="39" customFormat="1" ht="11.25" customHeight="1" thickBot="1">
      <c r="A81" s="1250"/>
      <c r="B81" s="1149"/>
      <c r="C81" s="1152"/>
      <c r="D81" s="941" t="s">
        <v>362</v>
      </c>
      <c r="E81" s="942"/>
      <c r="F81" s="942"/>
      <c r="G81" s="943">
        <f t="shared" si="7"/>
        <v>0</v>
      </c>
      <c r="H81" s="939"/>
      <c r="I81" s="1160"/>
      <c r="J81" s="1131"/>
      <c r="K81" s="1131"/>
      <c r="L81" s="1131"/>
      <c r="M81" s="1146"/>
      <c r="N81" s="940"/>
      <c r="O81" s="1133"/>
      <c r="P81" s="1227"/>
      <c r="Q81" s="1118"/>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row>
    <row r="82" spans="1:58" s="39" customFormat="1" ht="11.25" customHeight="1" thickBot="1">
      <c r="A82" s="1250"/>
      <c r="B82" s="1149"/>
      <c r="C82" s="1152"/>
      <c r="D82" s="941" t="s">
        <v>363</v>
      </c>
      <c r="E82" s="942"/>
      <c r="F82" s="942"/>
      <c r="G82" s="943">
        <f t="shared" si="7"/>
        <v>0</v>
      </c>
      <c r="H82" s="939"/>
      <c r="I82" s="1160"/>
      <c r="J82" s="1131"/>
      <c r="K82" s="1131"/>
      <c r="L82" s="1131"/>
      <c r="M82" s="1146"/>
      <c r="N82" s="940"/>
      <c r="O82" s="1133"/>
      <c r="P82" s="1227"/>
      <c r="Q82" s="1118"/>
      <c r="R82" s="37"/>
      <c r="S82" s="37"/>
      <c r="T82" s="37"/>
      <c r="U82" s="37"/>
      <c r="V82" s="37"/>
      <c r="W82" s="37"/>
      <c r="X82" s="37"/>
      <c r="Y82" s="37"/>
      <c r="Z82" s="37"/>
      <c r="AA82" s="37"/>
      <c r="AB82" s="37"/>
      <c r="AC82" s="37"/>
      <c r="AD82" s="37"/>
      <c r="AE82" s="37"/>
      <c r="AF82" s="37"/>
      <c r="AG82" s="37"/>
      <c r="AH82" s="37"/>
      <c r="AI82" s="37"/>
      <c r="AJ82" s="37"/>
      <c r="AK82" s="37"/>
      <c r="AL82" s="37"/>
      <c r="AM82" s="37"/>
      <c r="AN82" s="37"/>
      <c r="AO82" s="37"/>
      <c r="AP82" s="37"/>
      <c r="AQ82" s="37"/>
      <c r="AR82" s="37"/>
      <c r="AS82" s="37"/>
      <c r="AT82" s="37"/>
      <c r="AU82" s="37"/>
      <c r="AV82" s="37"/>
      <c r="AW82" s="37"/>
      <c r="AX82" s="37"/>
      <c r="AY82" s="37"/>
      <c r="AZ82" s="37"/>
      <c r="BA82" s="37"/>
      <c r="BB82" s="37"/>
      <c r="BC82" s="37"/>
      <c r="BD82" s="37"/>
      <c r="BE82" s="37"/>
      <c r="BF82" s="37"/>
    </row>
    <row r="83" spans="1:58" s="39" customFormat="1" ht="11.25" customHeight="1" thickBot="1">
      <c r="A83" s="1250"/>
      <c r="B83" s="1149"/>
      <c r="C83" s="1152"/>
      <c r="D83" s="941" t="s">
        <v>364</v>
      </c>
      <c r="E83" s="942"/>
      <c r="F83" s="942"/>
      <c r="G83" s="943">
        <f t="shared" si="7"/>
        <v>0</v>
      </c>
      <c r="H83" s="939"/>
      <c r="I83" s="1160"/>
      <c r="J83" s="1131"/>
      <c r="K83" s="1131"/>
      <c r="L83" s="1131"/>
      <c r="M83" s="1146"/>
      <c r="N83" s="940"/>
      <c r="O83" s="1133"/>
      <c r="P83" s="1227"/>
      <c r="Q83" s="1118"/>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row>
    <row r="84" spans="1:58" s="39" customFormat="1" ht="11.25" customHeight="1" thickBot="1">
      <c r="A84" s="1250"/>
      <c r="B84" s="1149"/>
      <c r="C84" s="1152"/>
      <c r="D84" s="941" t="s">
        <v>365</v>
      </c>
      <c r="E84" s="942"/>
      <c r="F84" s="942"/>
      <c r="G84" s="943">
        <f t="shared" si="7"/>
        <v>0</v>
      </c>
      <c r="H84" s="939"/>
      <c r="I84" s="1160"/>
      <c r="J84" s="1131"/>
      <c r="K84" s="1131"/>
      <c r="L84" s="1131"/>
      <c r="M84" s="1146"/>
      <c r="N84" s="940"/>
      <c r="O84" s="1133"/>
      <c r="P84" s="1227"/>
      <c r="Q84" s="1118"/>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row>
    <row r="85" spans="1:58" s="39" customFormat="1" ht="11.25" customHeight="1" thickBot="1">
      <c r="A85" s="1250"/>
      <c r="B85" s="1149"/>
      <c r="C85" s="1152"/>
      <c r="D85" s="941" t="s">
        <v>366</v>
      </c>
      <c r="E85" s="942"/>
      <c r="F85" s="942"/>
      <c r="G85" s="943">
        <f t="shared" si="7"/>
        <v>0</v>
      </c>
      <c r="H85" s="939"/>
      <c r="I85" s="1160"/>
      <c r="J85" s="1131"/>
      <c r="K85" s="1131"/>
      <c r="L85" s="1131"/>
      <c r="M85" s="1146"/>
      <c r="N85" s="940"/>
      <c r="O85" s="1133"/>
      <c r="P85" s="1227"/>
      <c r="Q85" s="1118"/>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row>
    <row r="86" spans="1:58" s="39" customFormat="1" ht="11.25" customHeight="1" thickBot="1">
      <c r="A86" s="1250"/>
      <c r="B86" s="1149"/>
      <c r="C86" s="1152"/>
      <c r="D86" s="941" t="s">
        <v>367</v>
      </c>
      <c r="E86" s="942" t="s">
        <v>1</v>
      </c>
      <c r="F86" s="942"/>
      <c r="G86" s="943">
        <f t="shared" si="7"/>
        <v>0</v>
      </c>
      <c r="H86" s="939"/>
      <c r="I86" s="1160"/>
      <c r="J86" s="1131"/>
      <c r="K86" s="1131"/>
      <c r="L86" s="1131"/>
      <c r="M86" s="1146"/>
      <c r="N86" s="940"/>
      <c r="O86" s="1133"/>
      <c r="P86" s="1227"/>
      <c r="Q86" s="1118"/>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row>
    <row r="87" spans="1:58" s="39" customFormat="1" ht="11.25" customHeight="1" thickBot="1">
      <c r="A87" s="1250"/>
      <c r="B87" s="1149"/>
      <c r="C87" s="1152"/>
      <c r="D87" s="944" t="s">
        <v>368</v>
      </c>
      <c r="E87" s="945"/>
      <c r="F87" s="945"/>
      <c r="G87" s="946">
        <f t="shared" si="7"/>
        <v>0</v>
      </c>
      <c r="H87" s="939"/>
      <c r="I87" s="1160"/>
      <c r="J87" s="1131"/>
      <c r="K87" s="1131"/>
      <c r="L87" s="1131"/>
      <c r="M87" s="1146"/>
      <c r="N87" s="940"/>
      <c r="O87" s="1133"/>
      <c r="P87" s="1227"/>
      <c r="Q87" s="1118"/>
      <c r="R87" s="37"/>
      <c r="S87" s="37"/>
      <c r="T87" s="37"/>
      <c r="U87" s="37"/>
      <c r="V87" s="37"/>
      <c r="W87" s="37"/>
      <c r="X87" s="37"/>
      <c r="Y87" s="37"/>
      <c r="Z87" s="37"/>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row>
    <row r="88" spans="1:58" s="39" customFormat="1" ht="11.25" customHeight="1">
      <c r="A88" s="1251"/>
      <c r="B88" s="1150"/>
      <c r="C88" s="1153"/>
      <c r="D88" s="947" t="s">
        <v>356</v>
      </c>
      <c r="E88" s="948">
        <f>SUM(E79:E87)</f>
        <v>0</v>
      </c>
      <c r="F88" s="948">
        <f>SUM(F79:F87)</f>
        <v>1</v>
      </c>
      <c r="G88" s="949">
        <f>SUM(E79:F87)</f>
        <v>1</v>
      </c>
      <c r="H88" s="950"/>
      <c r="I88" s="1161"/>
      <c r="J88" s="1132"/>
      <c r="K88" s="1132"/>
      <c r="L88" s="1132"/>
      <c r="M88" s="1147"/>
      <c r="N88" s="940"/>
      <c r="O88" s="1133"/>
      <c r="P88" s="1227"/>
      <c r="Q88" s="1118"/>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row>
    <row r="89" spans="1:58" s="39" customFormat="1" ht="11.25" customHeight="1">
      <c r="A89" s="1232">
        <v>9</v>
      </c>
      <c r="B89" s="1074" t="s">
        <v>96</v>
      </c>
      <c r="C89" s="1077" t="s">
        <v>97</v>
      </c>
      <c r="D89" s="123" t="s">
        <v>359</v>
      </c>
      <c r="E89" s="124"/>
      <c r="F89" s="124"/>
      <c r="G89" s="157">
        <f>SUM(E89:F89)</f>
        <v>0</v>
      </c>
      <c r="H89" s="38"/>
      <c r="I89" s="1157" t="s">
        <v>38</v>
      </c>
      <c r="J89" s="1115" t="s">
        <v>312</v>
      </c>
      <c r="K89" s="1115" t="s">
        <v>312</v>
      </c>
      <c r="L89" s="1115" t="s">
        <v>312</v>
      </c>
      <c r="M89" s="1143" t="s">
        <v>312</v>
      </c>
      <c r="N89" s="98"/>
      <c r="O89" s="1080" t="s">
        <v>51</v>
      </c>
      <c r="P89" s="1081" t="s">
        <v>50</v>
      </c>
      <c r="Q89" s="1086" t="s">
        <v>50</v>
      </c>
      <c r="R89" s="37"/>
      <c r="S89" s="37"/>
      <c r="T89" s="37"/>
      <c r="U89" s="37"/>
      <c r="V89" s="37"/>
      <c r="W89" s="37"/>
      <c r="X89" s="37"/>
      <c r="Y89" s="37"/>
      <c r="Z89" s="37"/>
      <c r="AA89" s="37"/>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c r="BE89" s="37"/>
      <c r="BF89" s="37"/>
    </row>
    <row r="90" spans="1:58" s="39" customFormat="1" ht="11.25" customHeight="1">
      <c r="A90" s="1233"/>
      <c r="B90" s="1075"/>
      <c r="C90" s="1078"/>
      <c r="D90" s="125" t="s">
        <v>361</v>
      </c>
      <c r="E90" s="126"/>
      <c r="F90" s="126"/>
      <c r="G90" s="158">
        <f t="shared" ref="G90:G97" si="8">SUM(E90:F90)</f>
        <v>0</v>
      </c>
      <c r="H90" s="38"/>
      <c r="I90" s="1124"/>
      <c r="J90" s="1116"/>
      <c r="K90" s="1116"/>
      <c r="L90" s="1116"/>
      <c r="M90" s="1135"/>
      <c r="N90" s="98"/>
      <c r="O90" s="1080"/>
      <c r="P90" s="1081"/>
      <c r="Q90" s="1086"/>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row>
    <row r="91" spans="1:58" s="39" customFormat="1" ht="11.25" customHeight="1">
      <c r="A91" s="1233"/>
      <c r="B91" s="1075"/>
      <c r="C91" s="1078"/>
      <c r="D91" s="125" t="s">
        <v>362</v>
      </c>
      <c r="E91" s="126"/>
      <c r="F91" s="126"/>
      <c r="G91" s="158">
        <f t="shared" si="8"/>
        <v>0</v>
      </c>
      <c r="H91" s="38"/>
      <c r="I91" s="1124"/>
      <c r="J91" s="1116"/>
      <c r="K91" s="1116"/>
      <c r="L91" s="1116"/>
      <c r="M91" s="1135"/>
      <c r="N91" s="98"/>
      <c r="O91" s="1080"/>
      <c r="P91" s="1081"/>
      <c r="Q91" s="1086"/>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row>
    <row r="92" spans="1:58" s="39" customFormat="1" ht="11.25" customHeight="1">
      <c r="A92" s="1233"/>
      <c r="B92" s="1075"/>
      <c r="C92" s="1078"/>
      <c r="D92" s="125" t="s">
        <v>363</v>
      </c>
      <c r="E92" s="126">
        <v>1</v>
      </c>
      <c r="F92" s="126"/>
      <c r="G92" s="158">
        <f t="shared" si="8"/>
        <v>1</v>
      </c>
      <c r="H92" s="38"/>
      <c r="I92" s="1124"/>
      <c r="J92" s="1116"/>
      <c r="K92" s="1116"/>
      <c r="L92" s="1116"/>
      <c r="M92" s="1135"/>
      <c r="N92" s="98"/>
      <c r="O92" s="1080"/>
      <c r="P92" s="1081"/>
      <c r="Q92" s="1086"/>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row>
    <row r="93" spans="1:58" s="39" customFormat="1" ht="11.25" customHeight="1">
      <c r="A93" s="1233"/>
      <c r="B93" s="1075"/>
      <c r="C93" s="1078"/>
      <c r="D93" s="125" t="s">
        <v>364</v>
      </c>
      <c r="E93" s="126"/>
      <c r="F93" s="126"/>
      <c r="G93" s="158">
        <f t="shared" si="8"/>
        <v>0</v>
      </c>
      <c r="H93" s="38"/>
      <c r="I93" s="1124"/>
      <c r="J93" s="1116"/>
      <c r="K93" s="1116"/>
      <c r="L93" s="1116"/>
      <c r="M93" s="1135"/>
      <c r="N93" s="98"/>
      <c r="O93" s="1080"/>
      <c r="P93" s="1081"/>
      <c r="Q93" s="1086"/>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row>
    <row r="94" spans="1:58" s="39" customFormat="1" ht="11.25" customHeight="1">
      <c r="A94" s="1233"/>
      <c r="B94" s="1075"/>
      <c r="C94" s="1078"/>
      <c r="D94" s="125" t="s">
        <v>365</v>
      </c>
      <c r="E94" s="126"/>
      <c r="F94" s="126"/>
      <c r="G94" s="158">
        <f t="shared" si="8"/>
        <v>0</v>
      </c>
      <c r="H94" s="38"/>
      <c r="I94" s="1124"/>
      <c r="J94" s="1116"/>
      <c r="K94" s="1116"/>
      <c r="L94" s="1116"/>
      <c r="M94" s="1135"/>
      <c r="N94" s="98"/>
      <c r="O94" s="1080"/>
      <c r="P94" s="1081"/>
      <c r="Q94" s="1086"/>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row>
    <row r="95" spans="1:58" s="39" customFormat="1" ht="11.25" customHeight="1">
      <c r="A95" s="1233"/>
      <c r="B95" s="1075"/>
      <c r="C95" s="1078"/>
      <c r="D95" s="125" t="s">
        <v>366</v>
      </c>
      <c r="E95" s="126"/>
      <c r="F95" s="126"/>
      <c r="G95" s="158">
        <f t="shared" si="8"/>
        <v>0</v>
      </c>
      <c r="H95" s="38"/>
      <c r="I95" s="1124"/>
      <c r="J95" s="1116"/>
      <c r="K95" s="1116"/>
      <c r="L95" s="1116"/>
      <c r="M95" s="1135"/>
      <c r="N95" s="98"/>
      <c r="O95" s="1080"/>
      <c r="P95" s="1081"/>
      <c r="Q95" s="1086"/>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row>
    <row r="96" spans="1:58" s="39" customFormat="1" ht="11.25" customHeight="1">
      <c r="A96" s="1233"/>
      <c r="B96" s="1075"/>
      <c r="C96" s="1078"/>
      <c r="D96" s="125" t="s">
        <v>367</v>
      </c>
      <c r="E96" s="126"/>
      <c r="F96" s="126"/>
      <c r="G96" s="158">
        <f t="shared" si="8"/>
        <v>0</v>
      </c>
      <c r="H96" s="38"/>
      <c r="I96" s="1124"/>
      <c r="J96" s="1116"/>
      <c r="K96" s="1116"/>
      <c r="L96" s="1116"/>
      <c r="M96" s="1135"/>
      <c r="N96" s="98"/>
      <c r="O96" s="1080"/>
      <c r="P96" s="1081"/>
      <c r="Q96" s="1086"/>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row>
    <row r="97" spans="1:58" s="39" customFormat="1" ht="11.25" customHeight="1">
      <c r="A97" s="1233"/>
      <c r="B97" s="1075"/>
      <c r="C97" s="1078"/>
      <c r="D97" s="127" t="s">
        <v>368</v>
      </c>
      <c r="E97" s="128"/>
      <c r="F97" s="128"/>
      <c r="G97" s="159">
        <f t="shared" si="8"/>
        <v>0</v>
      </c>
      <c r="H97" s="38"/>
      <c r="I97" s="1124"/>
      <c r="J97" s="1116"/>
      <c r="K97" s="1116"/>
      <c r="L97" s="1116"/>
      <c r="M97" s="1135"/>
      <c r="N97" s="98"/>
      <c r="O97" s="1080"/>
      <c r="P97" s="1081"/>
      <c r="Q97" s="1086"/>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row>
    <row r="98" spans="1:58" s="39" customFormat="1" ht="11.25" customHeight="1">
      <c r="A98" s="1234"/>
      <c r="B98" s="1076"/>
      <c r="C98" s="1079"/>
      <c r="D98" s="145" t="s">
        <v>356</v>
      </c>
      <c r="E98" s="146">
        <f>SUM(E89:E97)</f>
        <v>1</v>
      </c>
      <c r="F98" s="146">
        <f>SUM(F89:F97)</f>
        <v>0</v>
      </c>
      <c r="G98" s="99">
        <f>SUM(E89:F97)</f>
        <v>1</v>
      </c>
      <c r="H98" s="119"/>
      <c r="I98" s="1158"/>
      <c r="J98" s="1117"/>
      <c r="K98" s="1117"/>
      <c r="L98" s="1117"/>
      <c r="M98" s="1144"/>
      <c r="N98" s="98"/>
      <c r="O98" s="1080"/>
      <c r="P98" s="1081"/>
      <c r="Q98" s="1086"/>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row>
    <row r="99" spans="1:58" s="39" customFormat="1" ht="11.25" customHeight="1" thickBot="1">
      <c r="A99" s="1235">
        <v>10</v>
      </c>
      <c r="B99" s="1169" t="s">
        <v>104</v>
      </c>
      <c r="C99" s="1171" t="s">
        <v>105</v>
      </c>
      <c r="D99" s="130" t="s">
        <v>359</v>
      </c>
      <c r="E99" s="131"/>
      <c r="F99" s="131"/>
      <c r="G99" s="160">
        <f>SUM(E99:F99)</f>
        <v>0</v>
      </c>
      <c r="H99" s="40"/>
      <c r="I99" s="1154" t="s">
        <v>38</v>
      </c>
      <c r="J99" s="1111" t="s">
        <v>312</v>
      </c>
      <c r="K99" s="1111" t="s">
        <v>312</v>
      </c>
      <c r="L99" s="1111" t="s">
        <v>312</v>
      </c>
      <c r="M99" s="1211" t="s">
        <v>372</v>
      </c>
      <c r="N99" s="98"/>
      <c r="O99" s="1084" t="s">
        <v>51</v>
      </c>
      <c r="P99" s="1083" t="s">
        <v>50</v>
      </c>
      <c r="Q99" s="1088" t="s">
        <v>50</v>
      </c>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row>
    <row r="100" spans="1:58" s="39" customFormat="1" ht="11.25" customHeight="1" thickBot="1">
      <c r="A100" s="1236"/>
      <c r="B100" s="1092"/>
      <c r="C100" s="1172"/>
      <c r="D100" s="132" t="s">
        <v>361</v>
      </c>
      <c r="E100" s="133"/>
      <c r="F100" s="133"/>
      <c r="G100" s="161">
        <f t="shared" ref="G100:G107" si="9">SUM(E100:F100)</f>
        <v>0</v>
      </c>
      <c r="H100" s="40"/>
      <c r="I100" s="1155"/>
      <c r="J100" s="1112"/>
      <c r="K100" s="1112"/>
      <c r="L100" s="1112"/>
      <c r="M100" s="1212"/>
      <c r="N100" s="98"/>
      <c r="O100" s="1084"/>
      <c r="P100" s="1083"/>
      <c r="Q100" s="1088"/>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row>
    <row r="101" spans="1:58" s="39" customFormat="1" ht="11.25" customHeight="1" thickBot="1">
      <c r="A101" s="1236"/>
      <c r="B101" s="1092"/>
      <c r="C101" s="1172"/>
      <c r="D101" s="132" t="s">
        <v>362</v>
      </c>
      <c r="E101" s="133"/>
      <c r="F101" s="133"/>
      <c r="G101" s="161">
        <f t="shared" si="9"/>
        <v>0</v>
      </c>
      <c r="H101" s="40"/>
      <c r="I101" s="1155"/>
      <c r="J101" s="1112"/>
      <c r="K101" s="1112"/>
      <c r="L101" s="1112"/>
      <c r="M101" s="1212"/>
      <c r="N101" s="98"/>
      <c r="O101" s="1084"/>
      <c r="P101" s="1083"/>
      <c r="Q101" s="1088"/>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row>
    <row r="102" spans="1:58" s="39" customFormat="1" ht="11.25" customHeight="1" thickBot="1">
      <c r="A102" s="1236"/>
      <c r="B102" s="1092"/>
      <c r="C102" s="1172"/>
      <c r="D102" s="132" t="s">
        <v>363</v>
      </c>
      <c r="E102" s="133">
        <v>1</v>
      </c>
      <c r="F102" s="133"/>
      <c r="G102" s="161">
        <f t="shared" si="9"/>
        <v>1</v>
      </c>
      <c r="H102" s="40"/>
      <c r="I102" s="1155"/>
      <c r="J102" s="1112"/>
      <c r="K102" s="1112"/>
      <c r="L102" s="1112"/>
      <c r="M102" s="1212"/>
      <c r="N102" s="98"/>
      <c r="O102" s="1084"/>
      <c r="P102" s="1083"/>
      <c r="Q102" s="1088"/>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row>
    <row r="103" spans="1:58" s="39" customFormat="1" ht="11.25" customHeight="1" thickBot="1">
      <c r="A103" s="1236"/>
      <c r="B103" s="1092"/>
      <c r="C103" s="1172"/>
      <c r="D103" s="132" t="s">
        <v>364</v>
      </c>
      <c r="E103" s="133"/>
      <c r="F103" s="133"/>
      <c r="G103" s="161">
        <f t="shared" si="9"/>
        <v>0</v>
      </c>
      <c r="H103" s="40"/>
      <c r="I103" s="1155"/>
      <c r="J103" s="1112"/>
      <c r="K103" s="1112"/>
      <c r="L103" s="1112"/>
      <c r="M103" s="1212"/>
      <c r="N103" s="98"/>
      <c r="O103" s="1084"/>
      <c r="P103" s="1083"/>
      <c r="Q103" s="1088"/>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row>
    <row r="104" spans="1:58" s="39" customFormat="1" ht="11.25" customHeight="1" thickBot="1">
      <c r="A104" s="1236"/>
      <c r="B104" s="1092"/>
      <c r="C104" s="1172"/>
      <c r="D104" s="132" t="s">
        <v>365</v>
      </c>
      <c r="E104" s="133"/>
      <c r="F104" s="133"/>
      <c r="G104" s="161">
        <f t="shared" si="9"/>
        <v>0</v>
      </c>
      <c r="H104" s="40"/>
      <c r="I104" s="1155"/>
      <c r="J104" s="1112"/>
      <c r="K104" s="1112"/>
      <c r="L104" s="1112"/>
      <c r="M104" s="1212"/>
      <c r="N104" s="98"/>
      <c r="O104" s="1084"/>
      <c r="P104" s="1083"/>
      <c r="Q104" s="1088"/>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row>
    <row r="105" spans="1:58" s="39" customFormat="1" ht="11.25" customHeight="1" thickBot="1">
      <c r="A105" s="1236"/>
      <c r="B105" s="1092"/>
      <c r="C105" s="1172"/>
      <c r="D105" s="132" t="s">
        <v>366</v>
      </c>
      <c r="E105" s="133"/>
      <c r="F105" s="133"/>
      <c r="G105" s="161">
        <f t="shared" si="9"/>
        <v>0</v>
      </c>
      <c r="H105" s="40"/>
      <c r="I105" s="1155"/>
      <c r="J105" s="1112"/>
      <c r="K105" s="1112"/>
      <c r="L105" s="1112"/>
      <c r="M105" s="1212"/>
      <c r="N105" s="98"/>
      <c r="O105" s="1084"/>
      <c r="P105" s="1083"/>
      <c r="Q105" s="1088"/>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row>
    <row r="106" spans="1:58" s="39" customFormat="1" ht="11.25" customHeight="1" thickBot="1">
      <c r="A106" s="1236"/>
      <c r="B106" s="1092"/>
      <c r="C106" s="1172"/>
      <c r="D106" s="132" t="s">
        <v>367</v>
      </c>
      <c r="E106" s="133"/>
      <c r="F106" s="133"/>
      <c r="G106" s="161">
        <f t="shared" si="9"/>
        <v>0</v>
      </c>
      <c r="H106" s="40"/>
      <c r="I106" s="1155"/>
      <c r="J106" s="1112"/>
      <c r="K106" s="1112"/>
      <c r="L106" s="1112"/>
      <c r="M106" s="1212"/>
      <c r="N106" s="98"/>
      <c r="O106" s="1084"/>
      <c r="P106" s="1083"/>
      <c r="Q106" s="1088"/>
      <c r="R106" s="37"/>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row>
    <row r="107" spans="1:58" s="39" customFormat="1" ht="11.25" customHeight="1" thickBot="1">
      <c r="A107" s="1236"/>
      <c r="B107" s="1092"/>
      <c r="C107" s="1172"/>
      <c r="D107" s="134" t="s">
        <v>368</v>
      </c>
      <c r="E107" s="135"/>
      <c r="F107" s="135"/>
      <c r="G107" s="162">
        <f t="shared" si="9"/>
        <v>0</v>
      </c>
      <c r="H107" s="40"/>
      <c r="I107" s="1155"/>
      <c r="J107" s="1112"/>
      <c r="K107" s="1112"/>
      <c r="L107" s="1112"/>
      <c r="M107" s="1212"/>
      <c r="N107" s="98"/>
      <c r="O107" s="1084"/>
      <c r="P107" s="1083"/>
      <c r="Q107" s="1088"/>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row>
    <row r="108" spans="1:58" s="39" customFormat="1" ht="11.25" customHeight="1">
      <c r="A108" s="1237"/>
      <c r="B108" s="1170"/>
      <c r="C108" s="1173"/>
      <c r="D108" s="140" t="s">
        <v>356</v>
      </c>
      <c r="E108" s="144">
        <f>SUM(E99:E107)</f>
        <v>1</v>
      </c>
      <c r="F108" s="144">
        <f>SUM(F99:F107)</f>
        <v>0</v>
      </c>
      <c r="G108" s="114">
        <f>SUM(E99:F107)</f>
        <v>1</v>
      </c>
      <c r="H108" s="119"/>
      <c r="I108" s="1156"/>
      <c r="J108" s="1113"/>
      <c r="K108" s="1113"/>
      <c r="L108" s="1113"/>
      <c r="M108" s="1213"/>
      <c r="N108" s="98"/>
      <c r="O108" s="1084"/>
      <c r="P108" s="1083"/>
      <c r="Q108" s="1088"/>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row>
    <row r="109" spans="1:58" s="39" customFormat="1" ht="11.25" customHeight="1" thickBot="1">
      <c r="A109" s="1232">
        <v>11</v>
      </c>
      <c r="B109" s="1074" t="s">
        <v>112</v>
      </c>
      <c r="C109" s="1077" t="s">
        <v>113</v>
      </c>
      <c r="D109" s="123" t="s">
        <v>359</v>
      </c>
      <c r="E109" s="124"/>
      <c r="F109" s="124"/>
      <c r="G109" s="157">
        <f>SUM(E109:F109)</f>
        <v>0</v>
      </c>
      <c r="H109" s="38"/>
      <c r="I109" s="1157" t="s">
        <v>312</v>
      </c>
      <c r="J109" s="1115" t="s">
        <v>38</v>
      </c>
      <c r="K109" s="1115"/>
      <c r="L109" s="1115" t="s">
        <v>312</v>
      </c>
      <c r="M109" s="1228" t="s">
        <v>373</v>
      </c>
      <c r="N109" s="98"/>
      <c r="O109" s="1080" t="s">
        <v>38</v>
      </c>
      <c r="P109" s="1081" t="s">
        <v>51</v>
      </c>
      <c r="Q109" s="1086" t="s">
        <v>38</v>
      </c>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row>
    <row r="110" spans="1:58" s="39" customFormat="1" ht="11.25" customHeight="1" thickBot="1">
      <c r="A110" s="1233"/>
      <c r="B110" s="1075"/>
      <c r="C110" s="1078"/>
      <c r="D110" s="125" t="s">
        <v>361</v>
      </c>
      <c r="E110" s="126"/>
      <c r="F110" s="126"/>
      <c r="G110" s="158">
        <f t="shared" ref="G110:G117" si="10">SUM(E110:F110)</f>
        <v>0</v>
      </c>
      <c r="H110" s="38"/>
      <c r="I110" s="1124"/>
      <c r="J110" s="1116"/>
      <c r="K110" s="1116"/>
      <c r="L110" s="1116"/>
      <c r="M110" s="1198"/>
      <c r="N110" s="98"/>
      <c r="O110" s="1080"/>
      <c r="P110" s="1081"/>
      <c r="Q110" s="1086"/>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row>
    <row r="111" spans="1:58" s="39" customFormat="1" ht="11.25" customHeight="1" thickBot="1">
      <c r="A111" s="1233"/>
      <c r="B111" s="1075"/>
      <c r="C111" s="1078"/>
      <c r="D111" s="125" t="s">
        <v>362</v>
      </c>
      <c r="E111" s="126"/>
      <c r="F111" s="126"/>
      <c r="G111" s="158">
        <f t="shared" si="10"/>
        <v>0</v>
      </c>
      <c r="H111" s="38"/>
      <c r="I111" s="1124"/>
      <c r="J111" s="1116"/>
      <c r="K111" s="1116"/>
      <c r="L111" s="1116"/>
      <c r="M111" s="1198"/>
      <c r="N111" s="98"/>
      <c r="O111" s="1080"/>
      <c r="P111" s="1081"/>
      <c r="Q111" s="1086"/>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row>
    <row r="112" spans="1:58" s="39" customFormat="1" ht="11.25" customHeight="1" thickBot="1">
      <c r="A112" s="1233"/>
      <c r="B112" s="1075"/>
      <c r="C112" s="1078"/>
      <c r="D112" s="125" t="s">
        <v>363</v>
      </c>
      <c r="E112" s="126"/>
      <c r="F112" s="126">
        <v>0.98</v>
      </c>
      <c r="G112" s="158">
        <f t="shared" si="10"/>
        <v>0.98</v>
      </c>
      <c r="H112" s="38"/>
      <c r="I112" s="1124"/>
      <c r="J112" s="1116"/>
      <c r="K112" s="1116"/>
      <c r="L112" s="1116"/>
      <c r="M112" s="1198"/>
      <c r="N112" s="98"/>
      <c r="O112" s="1080"/>
      <c r="P112" s="1081"/>
      <c r="Q112" s="1086"/>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row>
    <row r="113" spans="1:58" s="39" customFormat="1" ht="11.25" customHeight="1" thickBot="1">
      <c r="A113" s="1233"/>
      <c r="B113" s="1075"/>
      <c r="C113" s="1078"/>
      <c r="D113" s="125" t="s">
        <v>364</v>
      </c>
      <c r="E113" s="126"/>
      <c r="F113" s="126"/>
      <c r="G113" s="158">
        <f t="shared" si="10"/>
        <v>0</v>
      </c>
      <c r="H113" s="38"/>
      <c r="I113" s="1124"/>
      <c r="J113" s="1116"/>
      <c r="K113" s="1116"/>
      <c r="L113" s="1116"/>
      <c r="M113" s="1198"/>
      <c r="N113" s="98"/>
      <c r="O113" s="1080"/>
      <c r="P113" s="1081"/>
      <c r="Q113" s="1086"/>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row>
    <row r="114" spans="1:58" s="39" customFormat="1" ht="11.25" customHeight="1" thickBot="1">
      <c r="A114" s="1233"/>
      <c r="B114" s="1075"/>
      <c r="C114" s="1078"/>
      <c r="D114" s="125" t="s">
        <v>365</v>
      </c>
      <c r="E114" s="126"/>
      <c r="F114" s="126"/>
      <c r="G114" s="158">
        <f t="shared" si="10"/>
        <v>0</v>
      </c>
      <c r="H114" s="38"/>
      <c r="I114" s="1124"/>
      <c r="J114" s="1116"/>
      <c r="K114" s="1116"/>
      <c r="L114" s="1116"/>
      <c r="M114" s="1198"/>
      <c r="N114" s="98"/>
      <c r="O114" s="1080"/>
      <c r="P114" s="1081"/>
      <c r="Q114" s="1086"/>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row>
    <row r="115" spans="1:58" s="39" customFormat="1" ht="11.25" customHeight="1" thickBot="1">
      <c r="A115" s="1233"/>
      <c r="B115" s="1075"/>
      <c r="C115" s="1078"/>
      <c r="D115" s="125" t="s">
        <v>366</v>
      </c>
      <c r="E115" s="126"/>
      <c r="F115" s="126"/>
      <c r="G115" s="158">
        <f t="shared" si="10"/>
        <v>0</v>
      </c>
      <c r="H115" s="38"/>
      <c r="I115" s="1124"/>
      <c r="J115" s="1116"/>
      <c r="K115" s="1116"/>
      <c r="L115" s="1116"/>
      <c r="M115" s="1198"/>
      <c r="N115" s="98"/>
      <c r="O115" s="1080"/>
      <c r="P115" s="1081"/>
      <c r="Q115" s="1086"/>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row>
    <row r="116" spans="1:58" s="39" customFormat="1" ht="11.25" customHeight="1" thickBot="1">
      <c r="A116" s="1233"/>
      <c r="B116" s="1075"/>
      <c r="C116" s="1078"/>
      <c r="D116" s="125" t="s">
        <v>367</v>
      </c>
      <c r="E116" s="126"/>
      <c r="F116" s="126"/>
      <c r="G116" s="158">
        <f t="shared" si="10"/>
        <v>0</v>
      </c>
      <c r="H116" s="38"/>
      <c r="I116" s="1124"/>
      <c r="J116" s="1116"/>
      <c r="K116" s="1116"/>
      <c r="L116" s="1116"/>
      <c r="M116" s="1198"/>
      <c r="N116" s="98"/>
      <c r="O116" s="1080"/>
      <c r="P116" s="1081"/>
      <c r="Q116" s="1086"/>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row>
    <row r="117" spans="1:58" s="39" customFormat="1" ht="11.25" customHeight="1" thickBot="1">
      <c r="A117" s="1233"/>
      <c r="B117" s="1075"/>
      <c r="C117" s="1078"/>
      <c r="D117" s="127" t="s">
        <v>368</v>
      </c>
      <c r="E117" s="128"/>
      <c r="F117" s="128">
        <v>0.02</v>
      </c>
      <c r="G117" s="159">
        <f t="shared" si="10"/>
        <v>0.02</v>
      </c>
      <c r="H117" s="38"/>
      <c r="I117" s="1124"/>
      <c r="J117" s="1116"/>
      <c r="K117" s="1116"/>
      <c r="L117" s="1116"/>
      <c r="M117" s="1198"/>
      <c r="N117" s="98"/>
      <c r="O117" s="1080"/>
      <c r="P117" s="1081"/>
      <c r="Q117" s="1086"/>
      <c r="R117" s="37"/>
      <c r="S117" s="37"/>
      <c r="T117" s="37"/>
      <c r="U117" s="37"/>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row>
    <row r="118" spans="1:58" s="39" customFormat="1" ht="11.25" customHeight="1">
      <c r="A118" s="1234"/>
      <c r="B118" s="1076"/>
      <c r="C118" s="1079"/>
      <c r="D118" s="145" t="s">
        <v>356</v>
      </c>
      <c r="E118" s="146">
        <f>SUM(E109:E117)</f>
        <v>0</v>
      </c>
      <c r="F118" s="146">
        <f>SUM(F109:F117)</f>
        <v>1</v>
      </c>
      <c r="G118" s="99">
        <f>SUM(E109:F117)</f>
        <v>1</v>
      </c>
      <c r="H118" s="119"/>
      <c r="I118" s="1158"/>
      <c r="J118" s="1117"/>
      <c r="K118" s="1117"/>
      <c r="L118" s="1117"/>
      <c r="M118" s="1199"/>
      <c r="N118" s="98"/>
      <c r="O118" s="1080"/>
      <c r="P118" s="1081"/>
      <c r="Q118" s="1086"/>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row>
    <row r="119" spans="1:58" s="39" customFormat="1" ht="11.25" customHeight="1" thickBot="1">
      <c r="A119" s="1229">
        <v>12</v>
      </c>
      <c r="B119" s="1180" t="s">
        <v>122</v>
      </c>
      <c r="C119" s="1183" t="s">
        <v>123</v>
      </c>
      <c r="D119" s="130" t="s">
        <v>359</v>
      </c>
      <c r="E119" s="131" t="s">
        <v>374</v>
      </c>
      <c r="F119" s="131" t="s">
        <v>374</v>
      </c>
      <c r="G119" s="160" t="s">
        <v>375</v>
      </c>
      <c r="H119" s="951" t="s">
        <v>374</v>
      </c>
      <c r="I119" s="1238" t="s">
        <v>312</v>
      </c>
      <c r="J119" s="1111" t="s">
        <v>38</v>
      </c>
      <c r="K119" s="1114" t="s">
        <v>312</v>
      </c>
      <c r="L119" s="1114" t="s">
        <v>312</v>
      </c>
      <c r="M119" s="1203" t="s">
        <v>312</v>
      </c>
      <c r="N119" s="952" t="s">
        <v>374</v>
      </c>
      <c r="O119" s="1084" t="s">
        <v>51</v>
      </c>
      <c r="P119" s="1083" t="s">
        <v>50</v>
      </c>
      <c r="Q119" s="1088" t="s">
        <v>50</v>
      </c>
      <c r="R119" s="953" t="s">
        <v>374</v>
      </c>
      <c r="S119" s="953" t="s">
        <v>374</v>
      </c>
      <c r="T119" s="953" t="s">
        <v>374</v>
      </c>
      <c r="U119" s="953" t="s">
        <v>374</v>
      </c>
      <c r="V119" s="953" t="s">
        <v>374</v>
      </c>
      <c r="W119" s="953" t="s">
        <v>374</v>
      </c>
      <c r="X119" s="953" t="s">
        <v>374</v>
      </c>
      <c r="Y119" s="953" t="s">
        <v>374</v>
      </c>
      <c r="Z119" s="953" t="s">
        <v>374</v>
      </c>
      <c r="AA119" s="953" t="s">
        <v>374</v>
      </c>
      <c r="AB119" s="953" t="s">
        <v>374</v>
      </c>
      <c r="AC119" s="953" t="s">
        <v>374</v>
      </c>
      <c r="AD119" s="953" t="s">
        <v>374</v>
      </c>
      <c r="AE119" s="953" t="s">
        <v>374</v>
      </c>
      <c r="AF119" s="953" t="s">
        <v>374</v>
      </c>
      <c r="AG119" s="953" t="s">
        <v>374</v>
      </c>
      <c r="AH119" s="953" t="s">
        <v>374</v>
      </c>
      <c r="AI119" s="953" t="s">
        <v>374</v>
      </c>
      <c r="AJ119" s="953" t="s">
        <v>374</v>
      </c>
      <c r="AK119" s="953" t="s">
        <v>374</v>
      </c>
      <c r="AL119" s="953" t="s">
        <v>374</v>
      </c>
      <c r="AM119" s="953" t="s">
        <v>374</v>
      </c>
      <c r="AN119" s="953" t="s">
        <v>374</v>
      </c>
      <c r="AO119" s="953" t="s">
        <v>374</v>
      </c>
      <c r="AP119" s="953" t="s">
        <v>374</v>
      </c>
      <c r="AQ119" s="953" t="s">
        <v>374</v>
      </c>
      <c r="AR119" s="953" t="s">
        <v>374</v>
      </c>
      <c r="AS119" s="953" t="s">
        <v>374</v>
      </c>
      <c r="AT119" s="953" t="s">
        <v>374</v>
      </c>
      <c r="AU119" s="953" t="s">
        <v>374</v>
      </c>
      <c r="AV119" s="953" t="s">
        <v>374</v>
      </c>
      <c r="AW119" s="953" t="s">
        <v>374</v>
      </c>
      <c r="AX119" s="953" t="s">
        <v>374</v>
      </c>
      <c r="AY119" s="953" t="s">
        <v>374</v>
      </c>
      <c r="AZ119" s="953" t="s">
        <v>374</v>
      </c>
      <c r="BA119" s="953" t="s">
        <v>374</v>
      </c>
      <c r="BB119" s="953" t="s">
        <v>374</v>
      </c>
      <c r="BC119" s="953" t="s">
        <v>374</v>
      </c>
      <c r="BD119" s="953" t="s">
        <v>374</v>
      </c>
      <c r="BE119" s="953" t="s">
        <v>374</v>
      </c>
      <c r="BF119" s="953" t="s">
        <v>374</v>
      </c>
    </row>
    <row r="120" spans="1:58" s="39" customFormat="1" ht="11.25" customHeight="1" thickBot="1">
      <c r="A120" s="1230"/>
      <c r="B120" s="1181"/>
      <c r="C120" s="1184"/>
      <c r="D120" s="132" t="s">
        <v>361</v>
      </c>
      <c r="E120" s="133" t="s">
        <v>374</v>
      </c>
      <c r="F120" s="133" t="s">
        <v>374</v>
      </c>
      <c r="G120" s="161" t="s">
        <v>375</v>
      </c>
      <c r="H120" s="951" t="s">
        <v>374</v>
      </c>
      <c r="I120" s="1239"/>
      <c r="J120" s="1112"/>
      <c r="K120" s="1112"/>
      <c r="L120" s="1112"/>
      <c r="M120" s="1138"/>
      <c r="N120" s="952" t="s">
        <v>374</v>
      </c>
      <c r="O120" s="1084"/>
      <c r="P120" s="1083"/>
      <c r="Q120" s="1088"/>
      <c r="R120" s="953" t="s">
        <v>374</v>
      </c>
      <c r="S120" s="953" t="s">
        <v>374</v>
      </c>
      <c r="T120" s="953" t="s">
        <v>374</v>
      </c>
      <c r="U120" s="953" t="s">
        <v>374</v>
      </c>
      <c r="V120" s="953" t="s">
        <v>374</v>
      </c>
      <c r="W120" s="953" t="s">
        <v>374</v>
      </c>
      <c r="X120" s="953" t="s">
        <v>374</v>
      </c>
      <c r="Y120" s="953" t="s">
        <v>374</v>
      </c>
      <c r="Z120" s="953" t="s">
        <v>374</v>
      </c>
      <c r="AA120" s="953" t="s">
        <v>374</v>
      </c>
      <c r="AB120" s="953" t="s">
        <v>374</v>
      </c>
      <c r="AC120" s="953" t="s">
        <v>374</v>
      </c>
      <c r="AD120" s="953" t="s">
        <v>374</v>
      </c>
      <c r="AE120" s="953" t="s">
        <v>374</v>
      </c>
      <c r="AF120" s="953" t="s">
        <v>374</v>
      </c>
      <c r="AG120" s="953" t="s">
        <v>374</v>
      </c>
      <c r="AH120" s="953" t="s">
        <v>374</v>
      </c>
      <c r="AI120" s="953" t="s">
        <v>374</v>
      </c>
      <c r="AJ120" s="953" t="s">
        <v>374</v>
      </c>
      <c r="AK120" s="953" t="s">
        <v>374</v>
      </c>
      <c r="AL120" s="953" t="s">
        <v>374</v>
      </c>
      <c r="AM120" s="953" t="s">
        <v>374</v>
      </c>
      <c r="AN120" s="953" t="s">
        <v>374</v>
      </c>
      <c r="AO120" s="953" t="s">
        <v>374</v>
      </c>
      <c r="AP120" s="953" t="s">
        <v>374</v>
      </c>
      <c r="AQ120" s="953" t="s">
        <v>374</v>
      </c>
      <c r="AR120" s="953" t="s">
        <v>374</v>
      </c>
      <c r="AS120" s="953" t="s">
        <v>374</v>
      </c>
      <c r="AT120" s="953" t="s">
        <v>374</v>
      </c>
      <c r="AU120" s="953" t="s">
        <v>374</v>
      </c>
      <c r="AV120" s="953" t="s">
        <v>374</v>
      </c>
      <c r="AW120" s="953" t="s">
        <v>374</v>
      </c>
      <c r="AX120" s="953" t="s">
        <v>374</v>
      </c>
      <c r="AY120" s="953" t="s">
        <v>374</v>
      </c>
      <c r="AZ120" s="953" t="s">
        <v>374</v>
      </c>
      <c r="BA120" s="953" t="s">
        <v>374</v>
      </c>
      <c r="BB120" s="953" t="s">
        <v>374</v>
      </c>
      <c r="BC120" s="953" t="s">
        <v>374</v>
      </c>
      <c r="BD120" s="953" t="s">
        <v>374</v>
      </c>
      <c r="BE120" s="953" t="s">
        <v>374</v>
      </c>
      <c r="BF120" s="953" t="s">
        <v>374</v>
      </c>
    </row>
    <row r="121" spans="1:58" s="39" customFormat="1" ht="11.25" customHeight="1" thickBot="1">
      <c r="A121" s="1230"/>
      <c r="B121" s="1181"/>
      <c r="C121" s="1184"/>
      <c r="D121" s="132" t="s">
        <v>362</v>
      </c>
      <c r="E121" s="133" t="s">
        <v>374</v>
      </c>
      <c r="F121" s="133" t="s">
        <v>374</v>
      </c>
      <c r="G121" s="161" t="s">
        <v>375</v>
      </c>
      <c r="H121" s="951" t="s">
        <v>374</v>
      </c>
      <c r="I121" s="1239"/>
      <c r="J121" s="1112"/>
      <c r="K121" s="1112"/>
      <c r="L121" s="1112"/>
      <c r="M121" s="1138"/>
      <c r="N121" s="952" t="s">
        <v>374</v>
      </c>
      <c r="O121" s="1084"/>
      <c r="P121" s="1083"/>
      <c r="Q121" s="1088"/>
      <c r="R121" s="953" t="s">
        <v>374</v>
      </c>
      <c r="S121" s="953" t="s">
        <v>374</v>
      </c>
      <c r="T121" s="953" t="s">
        <v>374</v>
      </c>
      <c r="U121" s="953" t="s">
        <v>374</v>
      </c>
      <c r="V121" s="953" t="s">
        <v>374</v>
      </c>
      <c r="W121" s="953" t="s">
        <v>374</v>
      </c>
      <c r="X121" s="953" t="s">
        <v>374</v>
      </c>
      <c r="Y121" s="953" t="s">
        <v>374</v>
      </c>
      <c r="Z121" s="953" t="s">
        <v>374</v>
      </c>
      <c r="AA121" s="953" t="s">
        <v>374</v>
      </c>
      <c r="AB121" s="953" t="s">
        <v>374</v>
      </c>
      <c r="AC121" s="953" t="s">
        <v>374</v>
      </c>
      <c r="AD121" s="953" t="s">
        <v>374</v>
      </c>
      <c r="AE121" s="953" t="s">
        <v>374</v>
      </c>
      <c r="AF121" s="953" t="s">
        <v>374</v>
      </c>
      <c r="AG121" s="953" t="s">
        <v>374</v>
      </c>
      <c r="AH121" s="953" t="s">
        <v>374</v>
      </c>
      <c r="AI121" s="953" t="s">
        <v>374</v>
      </c>
      <c r="AJ121" s="953" t="s">
        <v>374</v>
      </c>
      <c r="AK121" s="953" t="s">
        <v>374</v>
      </c>
      <c r="AL121" s="953" t="s">
        <v>374</v>
      </c>
      <c r="AM121" s="953" t="s">
        <v>374</v>
      </c>
      <c r="AN121" s="953" t="s">
        <v>374</v>
      </c>
      <c r="AO121" s="953" t="s">
        <v>374</v>
      </c>
      <c r="AP121" s="953" t="s">
        <v>374</v>
      </c>
      <c r="AQ121" s="953" t="s">
        <v>374</v>
      </c>
      <c r="AR121" s="953" t="s">
        <v>374</v>
      </c>
      <c r="AS121" s="953" t="s">
        <v>374</v>
      </c>
      <c r="AT121" s="953" t="s">
        <v>374</v>
      </c>
      <c r="AU121" s="953" t="s">
        <v>374</v>
      </c>
      <c r="AV121" s="953" t="s">
        <v>374</v>
      </c>
      <c r="AW121" s="953" t="s">
        <v>374</v>
      </c>
      <c r="AX121" s="953" t="s">
        <v>374</v>
      </c>
      <c r="AY121" s="953" t="s">
        <v>374</v>
      </c>
      <c r="AZ121" s="953" t="s">
        <v>374</v>
      </c>
      <c r="BA121" s="953" t="s">
        <v>374</v>
      </c>
      <c r="BB121" s="953" t="s">
        <v>374</v>
      </c>
      <c r="BC121" s="953" t="s">
        <v>374</v>
      </c>
      <c r="BD121" s="953" t="s">
        <v>374</v>
      </c>
      <c r="BE121" s="953" t="s">
        <v>374</v>
      </c>
      <c r="BF121" s="953" t="s">
        <v>374</v>
      </c>
    </row>
    <row r="122" spans="1:58" s="39" customFormat="1" ht="11.25" customHeight="1" thickBot="1">
      <c r="A122" s="1230"/>
      <c r="B122" s="1181"/>
      <c r="C122" s="1184"/>
      <c r="D122" s="132" t="s">
        <v>363</v>
      </c>
      <c r="E122" s="133" t="s">
        <v>374</v>
      </c>
      <c r="F122" s="133" t="s">
        <v>374</v>
      </c>
      <c r="G122" s="161" t="s">
        <v>375</v>
      </c>
      <c r="H122" s="951" t="s">
        <v>374</v>
      </c>
      <c r="I122" s="1239"/>
      <c r="J122" s="1112"/>
      <c r="K122" s="1112"/>
      <c r="L122" s="1112"/>
      <c r="M122" s="1138"/>
      <c r="N122" s="952" t="s">
        <v>374</v>
      </c>
      <c r="O122" s="1084"/>
      <c r="P122" s="1083"/>
      <c r="Q122" s="1088"/>
      <c r="R122" s="953" t="s">
        <v>374</v>
      </c>
      <c r="S122" s="953" t="s">
        <v>374</v>
      </c>
      <c r="T122" s="953" t="s">
        <v>374</v>
      </c>
      <c r="U122" s="953" t="s">
        <v>374</v>
      </c>
      <c r="V122" s="953" t="s">
        <v>374</v>
      </c>
      <c r="W122" s="953" t="s">
        <v>374</v>
      </c>
      <c r="X122" s="953" t="s">
        <v>374</v>
      </c>
      <c r="Y122" s="953" t="s">
        <v>374</v>
      </c>
      <c r="Z122" s="953" t="s">
        <v>374</v>
      </c>
      <c r="AA122" s="953" t="s">
        <v>374</v>
      </c>
      <c r="AB122" s="953" t="s">
        <v>374</v>
      </c>
      <c r="AC122" s="953" t="s">
        <v>374</v>
      </c>
      <c r="AD122" s="953" t="s">
        <v>374</v>
      </c>
      <c r="AE122" s="953" t="s">
        <v>374</v>
      </c>
      <c r="AF122" s="953" t="s">
        <v>374</v>
      </c>
      <c r="AG122" s="953" t="s">
        <v>374</v>
      </c>
      <c r="AH122" s="953" t="s">
        <v>374</v>
      </c>
      <c r="AI122" s="953" t="s">
        <v>374</v>
      </c>
      <c r="AJ122" s="953" t="s">
        <v>374</v>
      </c>
      <c r="AK122" s="953" t="s">
        <v>374</v>
      </c>
      <c r="AL122" s="953" t="s">
        <v>374</v>
      </c>
      <c r="AM122" s="953" t="s">
        <v>374</v>
      </c>
      <c r="AN122" s="953" t="s">
        <v>374</v>
      </c>
      <c r="AO122" s="953" t="s">
        <v>374</v>
      </c>
      <c r="AP122" s="953" t="s">
        <v>374</v>
      </c>
      <c r="AQ122" s="953" t="s">
        <v>374</v>
      </c>
      <c r="AR122" s="953" t="s">
        <v>374</v>
      </c>
      <c r="AS122" s="953" t="s">
        <v>374</v>
      </c>
      <c r="AT122" s="953" t="s">
        <v>374</v>
      </c>
      <c r="AU122" s="953" t="s">
        <v>374</v>
      </c>
      <c r="AV122" s="953" t="s">
        <v>374</v>
      </c>
      <c r="AW122" s="953" t="s">
        <v>374</v>
      </c>
      <c r="AX122" s="953" t="s">
        <v>374</v>
      </c>
      <c r="AY122" s="953" t="s">
        <v>374</v>
      </c>
      <c r="AZ122" s="953" t="s">
        <v>374</v>
      </c>
      <c r="BA122" s="953" t="s">
        <v>374</v>
      </c>
      <c r="BB122" s="953" t="s">
        <v>374</v>
      </c>
      <c r="BC122" s="953" t="s">
        <v>374</v>
      </c>
      <c r="BD122" s="953" t="s">
        <v>374</v>
      </c>
      <c r="BE122" s="953" t="s">
        <v>374</v>
      </c>
      <c r="BF122" s="953" t="s">
        <v>374</v>
      </c>
    </row>
    <row r="123" spans="1:58" s="39" customFormat="1" ht="11.25" customHeight="1" thickBot="1">
      <c r="A123" s="1230"/>
      <c r="B123" s="1181"/>
      <c r="C123" s="1184"/>
      <c r="D123" s="132" t="s">
        <v>364</v>
      </c>
      <c r="E123" s="133" t="s">
        <v>374</v>
      </c>
      <c r="F123" s="133" t="s">
        <v>374</v>
      </c>
      <c r="G123" s="161" t="s">
        <v>375</v>
      </c>
      <c r="H123" s="951" t="s">
        <v>374</v>
      </c>
      <c r="I123" s="1239"/>
      <c r="J123" s="1112"/>
      <c r="K123" s="1112"/>
      <c r="L123" s="1112"/>
      <c r="M123" s="1138"/>
      <c r="N123" s="952" t="s">
        <v>374</v>
      </c>
      <c r="O123" s="1084"/>
      <c r="P123" s="1083"/>
      <c r="Q123" s="1088"/>
      <c r="R123" s="953" t="s">
        <v>374</v>
      </c>
      <c r="S123" s="953" t="s">
        <v>374</v>
      </c>
      <c r="T123" s="953" t="s">
        <v>374</v>
      </c>
      <c r="U123" s="953" t="s">
        <v>374</v>
      </c>
      <c r="V123" s="953" t="s">
        <v>374</v>
      </c>
      <c r="W123" s="953" t="s">
        <v>374</v>
      </c>
      <c r="X123" s="953" t="s">
        <v>374</v>
      </c>
      <c r="Y123" s="953" t="s">
        <v>374</v>
      </c>
      <c r="Z123" s="953" t="s">
        <v>374</v>
      </c>
      <c r="AA123" s="953" t="s">
        <v>374</v>
      </c>
      <c r="AB123" s="953" t="s">
        <v>374</v>
      </c>
      <c r="AC123" s="953" t="s">
        <v>374</v>
      </c>
      <c r="AD123" s="953" t="s">
        <v>374</v>
      </c>
      <c r="AE123" s="953" t="s">
        <v>374</v>
      </c>
      <c r="AF123" s="953" t="s">
        <v>374</v>
      </c>
      <c r="AG123" s="953" t="s">
        <v>374</v>
      </c>
      <c r="AH123" s="953" t="s">
        <v>374</v>
      </c>
      <c r="AI123" s="953" t="s">
        <v>374</v>
      </c>
      <c r="AJ123" s="953" t="s">
        <v>374</v>
      </c>
      <c r="AK123" s="953" t="s">
        <v>374</v>
      </c>
      <c r="AL123" s="953" t="s">
        <v>374</v>
      </c>
      <c r="AM123" s="953" t="s">
        <v>374</v>
      </c>
      <c r="AN123" s="953" t="s">
        <v>374</v>
      </c>
      <c r="AO123" s="953" t="s">
        <v>374</v>
      </c>
      <c r="AP123" s="953" t="s">
        <v>374</v>
      </c>
      <c r="AQ123" s="953" t="s">
        <v>374</v>
      </c>
      <c r="AR123" s="953" t="s">
        <v>374</v>
      </c>
      <c r="AS123" s="953" t="s">
        <v>374</v>
      </c>
      <c r="AT123" s="953" t="s">
        <v>374</v>
      </c>
      <c r="AU123" s="953" t="s">
        <v>374</v>
      </c>
      <c r="AV123" s="953" t="s">
        <v>374</v>
      </c>
      <c r="AW123" s="953" t="s">
        <v>374</v>
      </c>
      <c r="AX123" s="953" t="s">
        <v>374</v>
      </c>
      <c r="AY123" s="953" t="s">
        <v>374</v>
      </c>
      <c r="AZ123" s="953" t="s">
        <v>374</v>
      </c>
      <c r="BA123" s="953" t="s">
        <v>374</v>
      </c>
      <c r="BB123" s="953" t="s">
        <v>374</v>
      </c>
      <c r="BC123" s="953" t="s">
        <v>374</v>
      </c>
      <c r="BD123" s="953" t="s">
        <v>374</v>
      </c>
      <c r="BE123" s="953" t="s">
        <v>374</v>
      </c>
      <c r="BF123" s="953" t="s">
        <v>374</v>
      </c>
    </row>
    <row r="124" spans="1:58" s="39" customFormat="1" ht="11.25" customHeight="1" thickBot="1">
      <c r="A124" s="1230"/>
      <c r="B124" s="1181"/>
      <c r="C124" s="1184"/>
      <c r="D124" s="132" t="s">
        <v>365</v>
      </c>
      <c r="E124" s="133" t="s">
        <v>374</v>
      </c>
      <c r="F124" s="133" t="s">
        <v>374</v>
      </c>
      <c r="G124" s="161" t="s">
        <v>375</v>
      </c>
      <c r="H124" s="951" t="s">
        <v>374</v>
      </c>
      <c r="I124" s="1239"/>
      <c r="J124" s="1112"/>
      <c r="K124" s="1112"/>
      <c r="L124" s="1112"/>
      <c r="M124" s="1138"/>
      <c r="N124" s="952" t="s">
        <v>374</v>
      </c>
      <c r="O124" s="1084"/>
      <c r="P124" s="1083"/>
      <c r="Q124" s="1088"/>
      <c r="R124" s="953" t="s">
        <v>374</v>
      </c>
      <c r="S124" s="953" t="s">
        <v>374</v>
      </c>
      <c r="T124" s="953" t="s">
        <v>374</v>
      </c>
      <c r="U124" s="953" t="s">
        <v>374</v>
      </c>
      <c r="V124" s="953" t="s">
        <v>374</v>
      </c>
      <c r="W124" s="953" t="s">
        <v>374</v>
      </c>
      <c r="X124" s="953" t="s">
        <v>374</v>
      </c>
      <c r="Y124" s="953" t="s">
        <v>374</v>
      </c>
      <c r="Z124" s="953" t="s">
        <v>374</v>
      </c>
      <c r="AA124" s="953" t="s">
        <v>374</v>
      </c>
      <c r="AB124" s="953" t="s">
        <v>374</v>
      </c>
      <c r="AC124" s="953" t="s">
        <v>374</v>
      </c>
      <c r="AD124" s="953" t="s">
        <v>374</v>
      </c>
      <c r="AE124" s="953" t="s">
        <v>374</v>
      </c>
      <c r="AF124" s="953" t="s">
        <v>374</v>
      </c>
      <c r="AG124" s="953" t="s">
        <v>374</v>
      </c>
      <c r="AH124" s="953" t="s">
        <v>374</v>
      </c>
      <c r="AI124" s="953" t="s">
        <v>374</v>
      </c>
      <c r="AJ124" s="953" t="s">
        <v>374</v>
      </c>
      <c r="AK124" s="953" t="s">
        <v>374</v>
      </c>
      <c r="AL124" s="953" t="s">
        <v>374</v>
      </c>
      <c r="AM124" s="953" t="s">
        <v>374</v>
      </c>
      <c r="AN124" s="953" t="s">
        <v>374</v>
      </c>
      <c r="AO124" s="953" t="s">
        <v>374</v>
      </c>
      <c r="AP124" s="953" t="s">
        <v>374</v>
      </c>
      <c r="AQ124" s="953" t="s">
        <v>374</v>
      </c>
      <c r="AR124" s="953" t="s">
        <v>374</v>
      </c>
      <c r="AS124" s="953" t="s">
        <v>374</v>
      </c>
      <c r="AT124" s="953" t="s">
        <v>374</v>
      </c>
      <c r="AU124" s="953" t="s">
        <v>374</v>
      </c>
      <c r="AV124" s="953" t="s">
        <v>374</v>
      </c>
      <c r="AW124" s="953" t="s">
        <v>374</v>
      </c>
      <c r="AX124" s="953" t="s">
        <v>374</v>
      </c>
      <c r="AY124" s="953" t="s">
        <v>374</v>
      </c>
      <c r="AZ124" s="953" t="s">
        <v>374</v>
      </c>
      <c r="BA124" s="953" t="s">
        <v>374</v>
      </c>
      <c r="BB124" s="953" t="s">
        <v>374</v>
      </c>
      <c r="BC124" s="953" t="s">
        <v>374</v>
      </c>
      <c r="BD124" s="953" t="s">
        <v>374</v>
      </c>
      <c r="BE124" s="953" t="s">
        <v>374</v>
      </c>
      <c r="BF124" s="953" t="s">
        <v>374</v>
      </c>
    </row>
    <row r="125" spans="1:58" s="39" customFormat="1" ht="11.25" customHeight="1" thickBot="1">
      <c r="A125" s="1230"/>
      <c r="B125" s="1181"/>
      <c r="C125" s="1184"/>
      <c r="D125" s="132" t="s">
        <v>366</v>
      </c>
      <c r="E125" s="133" t="s">
        <v>374</v>
      </c>
      <c r="F125" s="133" t="s">
        <v>374</v>
      </c>
      <c r="G125" s="161" t="s">
        <v>375</v>
      </c>
      <c r="H125" s="951" t="s">
        <v>374</v>
      </c>
      <c r="I125" s="1239"/>
      <c r="J125" s="1112"/>
      <c r="K125" s="1112"/>
      <c r="L125" s="1112"/>
      <c r="M125" s="1138"/>
      <c r="N125" s="952" t="s">
        <v>374</v>
      </c>
      <c r="O125" s="1084"/>
      <c r="P125" s="1083"/>
      <c r="Q125" s="1088"/>
      <c r="R125" s="953" t="s">
        <v>374</v>
      </c>
      <c r="S125" s="953" t="s">
        <v>374</v>
      </c>
      <c r="T125" s="953" t="s">
        <v>374</v>
      </c>
      <c r="U125" s="953" t="s">
        <v>374</v>
      </c>
      <c r="V125" s="953" t="s">
        <v>374</v>
      </c>
      <c r="W125" s="953" t="s">
        <v>374</v>
      </c>
      <c r="X125" s="953" t="s">
        <v>374</v>
      </c>
      <c r="Y125" s="953" t="s">
        <v>374</v>
      </c>
      <c r="Z125" s="953" t="s">
        <v>374</v>
      </c>
      <c r="AA125" s="953" t="s">
        <v>374</v>
      </c>
      <c r="AB125" s="953" t="s">
        <v>374</v>
      </c>
      <c r="AC125" s="953" t="s">
        <v>374</v>
      </c>
      <c r="AD125" s="953" t="s">
        <v>374</v>
      </c>
      <c r="AE125" s="953" t="s">
        <v>374</v>
      </c>
      <c r="AF125" s="953" t="s">
        <v>374</v>
      </c>
      <c r="AG125" s="953" t="s">
        <v>374</v>
      </c>
      <c r="AH125" s="953" t="s">
        <v>374</v>
      </c>
      <c r="AI125" s="953" t="s">
        <v>374</v>
      </c>
      <c r="AJ125" s="953" t="s">
        <v>374</v>
      </c>
      <c r="AK125" s="953" t="s">
        <v>374</v>
      </c>
      <c r="AL125" s="953" t="s">
        <v>374</v>
      </c>
      <c r="AM125" s="953" t="s">
        <v>374</v>
      </c>
      <c r="AN125" s="953" t="s">
        <v>374</v>
      </c>
      <c r="AO125" s="953" t="s">
        <v>374</v>
      </c>
      <c r="AP125" s="953" t="s">
        <v>374</v>
      </c>
      <c r="AQ125" s="953" t="s">
        <v>374</v>
      </c>
      <c r="AR125" s="953" t="s">
        <v>374</v>
      </c>
      <c r="AS125" s="953" t="s">
        <v>374</v>
      </c>
      <c r="AT125" s="953" t="s">
        <v>374</v>
      </c>
      <c r="AU125" s="953" t="s">
        <v>374</v>
      </c>
      <c r="AV125" s="953" t="s">
        <v>374</v>
      </c>
      <c r="AW125" s="953" t="s">
        <v>374</v>
      </c>
      <c r="AX125" s="953" t="s">
        <v>374</v>
      </c>
      <c r="AY125" s="953" t="s">
        <v>374</v>
      </c>
      <c r="AZ125" s="953" t="s">
        <v>374</v>
      </c>
      <c r="BA125" s="953" t="s">
        <v>374</v>
      </c>
      <c r="BB125" s="953" t="s">
        <v>374</v>
      </c>
      <c r="BC125" s="953" t="s">
        <v>374</v>
      </c>
      <c r="BD125" s="953" t="s">
        <v>374</v>
      </c>
      <c r="BE125" s="953" t="s">
        <v>374</v>
      </c>
      <c r="BF125" s="953" t="s">
        <v>374</v>
      </c>
    </row>
    <row r="126" spans="1:58" s="39" customFormat="1" ht="11.25" customHeight="1" thickBot="1">
      <c r="A126" s="1230"/>
      <c r="B126" s="1181"/>
      <c r="C126" s="1184"/>
      <c r="D126" s="132" t="s">
        <v>367</v>
      </c>
      <c r="E126" s="133" t="s">
        <v>374</v>
      </c>
      <c r="F126" s="133" t="s">
        <v>374</v>
      </c>
      <c r="G126" s="161" t="s">
        <v>375</v>
      </c>
      <c r="H126" s="951" t="s">
        <v>374</v>
      </c>
      <c r="I126" s="1239"/>
      <c r="J126" s="1112"/>
      <c r="K126" s="1112"/>
      <c r="L126" s="1112"/>
      <c r="M126" s="1138"/>
      <c r="N126" s="952" t="s">
        <v>374</v>
      </c>
      <c r="O126" s="1084"/>
      <c r="P126" s="1083"/>
      <c r="Q126" s="1088"/>
      <c r="R126" s="953" t="s">
        <v>374</v>
      </c>
      <c r="S126" s="953" t="s">
        <v>374</v>
      </c>
      <c r="T126" s="953" t="s">
        <v>374</v>
      </c>
      <c r="U126" s="953" t="s">
        <v>374</v>
      </c>
      <c r="V126" s="953" t="s">
        <v>374</v>
      </c>
      <c r="W126" s="953" t="s">
        <v>374</v>
      </c>
      <c r="X126" s="953" t="s">
        <v>374</v>
      </c>
      <c r="Y126" s="953" t="s">
        <v>374</v>
      </c>
      <c r="Z126" s="953" t="s">
        <v>374</v>
      </c>
      <c r="AA126" s="953" t="s">
        <v>374</v>
      </c>
      <c r="AB126" s="953" t="s">
        <v>374</v>
      </c>
      <c r="AC126" s="953" t="s">
        <v>374</v>
      </c>
      <c r="AD126" s="953" t="s">
        <v>374</v>
      </c>
      <c r="AE126" s="953" t="s">
        <v>374</v>
      </c>
      <c r="AF126" s="953" t="s">
        <v>374</v>
      </c>
      <c r="AG126" s="953" t="s">
        <v>374</v>
      </c>
      <c r="AH126" s="953" t="s">
        <v>374</v>
      </c>
      <c r="AI126" s="953" t="s">
        <v>374</v>
      </c>
      <c r="AJ126" s="953" t="s">
        <v>374</v>
      </c>
      <c r="AK126" s="953" t="s">
        <v>374</v>
      </c>
      <c r="AL126" s="953" t="s">
        <v>374</v>
      </c>
      <c r="AM126" s="953" t="s">
        <v>374</v>
      </c>
      <c r="AN126" s="953" t="s">
        <v>374</v>
      </c>
      <c r="AO126" s="953" t="s">
        <v>374</v>
      </c>
      <c r="AP126" s="953" t="s">
        <v>374</v>
      </c>
      <c r="AQ126" s="953" t="s">
        <v>374</v>
      </c>
      <c r="AR126" s="953" t="s">
        <v>374</v>
      </c>
      <c r="AS126" s="953" t="s">
        <v>374</v>
      </c>
      <c r="AT126" s="953" t="s">
        <v>374</v>
      </c>
      <c r="AU126" s="953" t="s">
        <v>374</v>
      </c>
      <c r="AV126" s="953" t="s">
        <v>374</v>
      </c>
      <c r="AW126" s="953" t="s">
        <v>374</v>
      </c>
      <c r="AX126" s="953" t="s">
        <v>374</v>
      </c>
      <c r="AY126" s="953" t="s">
        <v>374</v>
      </c>
      <c r="AZ126" s="953" t="s">
        <v>374</v>
      </c>
      <c r="BA126" s="953" t="s">
        <v>374</v>
      </c>
      <c r="BB126" s="953" t="s">
        <v>374</v>
      </c>
      <c r="BC126" s="953" t="s">
        <v>374</v>
      </c>
      <c r="BD126" s="953" t="s">
        <v>374</v>
      </c>
      <c r="BE126" s="953" t="s">
        <v>374</v>
      </c>
      <c r="BF126" s="953" t="s">
        <v>374</v>
      </c>
    </row>
    <row r="127" spans="1:58" s="39" customFormat="1" ht="11.25" customHeight="1" thickBot="1">
      <c r="A127" s="1230"/>
      <c r="B127" s="1181"/>
      <c r="C127" s="1184"/>
      <c r="D127" s="134" t="s">
        <v>368</v>
      </c>
      <c r="E127" s="135" t="s">
        <v>376</v>
      </c>
      <c r="F127" s="135" t="s">
        <v>374</v>
      </c>
      <c r="G127" s="162" t="s">
        <v>376</v>
      </c>
      <c r="H127" s="951" t="s">
        <v>374</v>
      </c>
      <c r="I127" s="1239"/>
      <c r="J127" s="1112"/>
      <c r="K127" s="1112"/>
      <c r="L127" s="1112"/>
      <c r="M127" s="1138"/>
      <c r="N127" s="952" t="s">
        <v>374</v>
      </c>
      <c r="O127" s="1084"/>
      <c r="P127" s="1083"/>
      <c r="Q127" s="1088"/>
      <c r="R127" s="953" t="s">
        <v>374</v>
      </c>
      <c r="S127" s="953" t="s">
        <v>374</v>
      </c>
      <c r="T127" s="953" t="s">
        <v>374</v>
      </c>
      <c r="U127" s="953" t="s">
        <v>374</v>
      </c>
      <c r="V127" s="953" t="s">
        <v>374</v>
      </c>
      <c r="W127" s="953" t="s">
        <v>374</v>
      </c>
      <c r="X127" s="953" t="s">
        <v>374</v>
      </c>
      <c r="Y127" s="953" t="s">
        <v>374</v>
      </c>
      <c r="Z127" s="953" t="s">
        <v>374</v>
      </c>
      <c r="AA127" s="953" t="s">
        <v>374</v>
      </c>
      <c r="AB127" s="953" t="s">
        <v>374</v>
      </c>
      <c r="AC127" s="953" t="s">
        <v>374</v>
      </c>
      <c r="AD127" s="953" t="s">
        <v>374</v>
      </c>
      <c r="AE127" s="953" t="s">
        <v>374</v>
      </c>
      <c r="AF127" s="953" t="s">
        <v>374</v>
      </c>
      <c r="AG127" s="953" t="s">
        <v>374</v>
      </c>
      <c r="AH127" s="953" t="s">
        <v>374</v>
      </c>
      <c r="AI127" s="953" t="s">
        <v>374</v>
      </c>
      <c r="AJ127" s="953" t="s">
        <v>374</v>
      </c>
      <c r="AK127" s="953" t="s">
        <v>374</v>
      </c>
      <c r="AL127" s="953" t="s">
        <v>374</v>
      </c>
      <c r="AM127" s="953" t="s">
        <v>374</v>
      </c>
      <c r="AN127" s="953" t="s">
        <v>374</v>
      </c>
      <c r="AO127" s="953" t="s">
        <v>374</v>
      </c>
      <c r="AP127" s="953" t="s">
        <v>374</v>
      </c>
      <c r="AQ127" s="953" t="s">
        <v>374</v>
      </c>
      <c r="AR127" s="953" t="s">
        <v>374</v>
      </c>
      <c r="AS127" s="953" t="s">
        <v>374</v>
      </c>
      <c r="AT127" s="953" t="s">
        <v>374</v>
      </c>
      <c r="AU127" s="953" t="s">
        <v>374</v>
      </c>
      <c r="AV127" s="953" t="s">
        <v>374</v>
      </c>
      <c r="AW127" s="953" t="s">
        <v>374</v>
      </c>
      <c r="AX127" s="953" t="s">
        <v>374</v>
      </c>
      <c r="AY127" s="953" t="s">
        <v>374</v>
      </c>
      <c r="AZ127" s="953" t="s">
        <v>374</v>
      </c>
      <c r="BA127" s="953" t="s">
        <v>374</v>
      </c>
      <c r="BB127" s="953" t="s">
        <v>374</v>
      </c>
      <c r="BC127" s="953" t="s">
        <v>374</v>
      </c>
      <c r="BD127" s="953" t="s">
        <v>374</v>
      </c>
      <c r="BE127" s="953" t="s">
        <v>374</v>
      </c>
      <c r="BF127" s="953" t="s">
        <v>374</v>
      </c>
    </row>
    <row r="128" spans="1:58" s="39" customFormat="1" ht="11.25" customHeight="1">
      <c r="A128" s="1231"/>
      <c r="B128" s="1182"/>
      <c r="C128" s="1185"/>
      <c r="D128" s="954" t="s">
        <v>356</v>
      </c>
      <c r="E128" s="955" t="s">
        <v>376</v>
      </c>
      <c r="F128" s="955" t="s">
        <v>375</v>
      </c>
      <c r="G128" s="956">
        <v>1</v>
      </c>
      <c r="H128" s="37" t="s">
        <v>374</v>
      </c>
      <c r="I128" s="1240"/>
      <c r="J128" s="1113"/>
      <c r="K128" s="1113"/>
      <c r="L128" s="1113"/>
      <c r="M128" s="1139"/>
      <c r="N128" s="952" t="s">
        <v>374</v>
      </c>
      <c r="O128" s="1084"/>
      <c r="P128" s="1083"/>
      <c r="Q128" s="1088"/>
      <c r="R128" s="953" t="s">
        <v>374</v>
      </c>
      <c r="S128" s="953" t="s">
        <v>374</v>
      </c>
      <c r="T128" s="953" t="s">
        <v>374</v>
      </c>
      <c r="U128" s="953" t="s">
        <v>374</v>
      </c>
      <c r="V128" s="953" t="s">
        <v>374</v>
      </c>
      <c r="W128" s="953" t="s">
        <v>374</v>
      </c>
      <c r="X128" s="953" t="s">
        <v>374</v>
      </c>
      <c r="Y128" s="953" t="s">
        <v>374</v>
      </c>
      <c r="Z128" s="953" t="s">
        <v>374</v>
      </c>
      <c r="AA128" s="953" t="s">
        <v>374</v>
      </c>
      <c r="AB128" s="953" t="s">
        <v>374</v>
      </c>
      <c r="AC128" s="953" t="s">
        <v>374</v>
      </c>
      <c r="AD128" s="953" t="s">
        <v>374</v>
      </c>
      <c r="AE128" s="953" t="s">
        <v>374</v>
      </c>
      <c r="AF128" s="953" t="s">
        <v>374</v>
      </c>
      <c r="AG128" s="953" t="s">
        <v>374</v>
      </c>
      <c r="AH128" s="953" t="s">
        <v>374</v>
      </c>
      <c r="AI128" s="953" t="s">
        <v>374</v>
      </c>
      <c r="AJ128" s="953" t="s">
        <v>374</v>
      </c>
      <c r="AK128" s="953" t="s">
        <v>374</v>
      </c>
      <c r="AL128" s="953" t="s">
        <v>374</v>
      </c>
      <c r="AM128" s="953" t="s">
        <v>374</v>
      </c>
      <c r="AN128" s="953" t="s">
        <v>374</v>
      </c>
      <c r="AO128" s="953" t="s">
        <v>374</v>
      </c>
      <c r="AP128" s="953" t="s">
        <v>374</v>
      </c>
      <c r="AQ128" s="953" t="s">
        <v>374</v>
      </c>
      <c r="AR128" s="953" t="s">
        <v>374</v>
      </c>
      <c r="AS128" s="953" t="s">
        <v>374</v>
      </c>
      <c r="AT128" s="953" t="s">
        <v>374</v>
      </c>
      <c r="AU128" s="953" t="s">
        <v>374</v>
      </c>
      <c r="AV128" s="953" t="s">
        <v>374</v>
      </c>
      <c r="AW128" s="953" t="s">
        <v>374</v>
      </c>
      <c r="AX128" s="953" t="s">
        <v>374</v>
      </c>
      <c r="AY128" s="953" t="s">
        <v>374</v>
      </c>
      <c r="AZ128" s="953" t="s">
        <v>374</v>
      </c>
      <c r="BA128" s="953" t="s">
        <v>374</v>
      </c>
      <c r="BB128" s="953" t="s">
        <v>374</v>
      </c>
      <c r="BC128" s="953" t="s">
        <v>374</v>
      </c>
      <c r="BD128" s="953" t="s">
        <v>374</v>
      </c>
      <c r="BE128" s="953" t="s">
        <v>374</v>
      </c>
      <c r="BF128" s="953" t="s">
        <v>374</v>
      </c>
    </row>
    <row r="129" spans="1:58" s="39" customFormat="1" ht="11.25" customHeight="1">
      <c r="A129" s="1232">
        <v>13</v>
      </c>
      <c r="B129" s="1074" t="s">
        <v>132</v>
      </c>
      <c r="C129" s="1077" t="s">
        <v>133</v>
      </c>
      <c r="D129" s="123" t="s">
        <v>359</v>
      </c>
      <c r="E129" s="124"/>
      <c r="F129" s="124"/>
      <c r="G129" s="157">
        <f>SUM(E129:F129)</f>
        <v>0</v>
      </c>
      <c r="H129" s="38"/>
      <c r="I129" s="1157" t="s">
        <v>312</v>
      </c>
      <c r="J129" s="1115" t="s">
        <v>38</v>
      </c>
      <c r="K129" s="1115" t="s">
        <v>312</v>
      </c>
      <c r="L129" s="1115" t="s">
        <v>312</v>
      </c>
      <c r="M129" s="1143" t="s">
        <v>312</v>
      </c>
      <c r="N129" s="98"/>
      <c r="O129" s="1080" t="s">
        <v>51</v>
      </c>
      <c r="P129" s="1081" t="s">
        <v>50</v>
      </c>
      <c r="Q129" s="1086" t="s">
        <v>50</v>
      </c>
      <c r="R129" s="37"/>
      <c r="S129" s="37"/>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row>
    <row r="130" spans="1:58" s="39" customFormat="1" ht="11.25" customHeight="1">
      <c r="A130" s="1233"/>
      <c r="B130" s="1075"/>
      <c r="C130" s="1078"/>
      <c r="D130" s="125" t="s">
        <v>361</v>
      </c>
      <c r="E130" s="126"/>
      <c r="F130" s="126"/>
      <c r="G130" s="158">
        <f t="shared" ref="G130:G137" si="11">SUM(E130:F130)</f>
        <v>0</v>
      </c>
      <c r="H130" s="38"/>
      <c r="I130" s="1124"/>
      <c r="J130" s="1116"/>
      <c r="K130" s="1116"/>
      <c r="L130" s="1116"/>
      <c r="M130" s="1135"/>
      <c r="N130" s="98"/>
      <c r="O130" s="1080"/>
      <c r="P130" s="1081"/>
      <c r="Q130" s="1086"/>
      <c r="R130" s="37"/>
      <c r="S130" s="37"/>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row>
    <row r="131" spans="1:58" s="39" customFormat="1" ht="11.25" customHeight="1">
      <c r="A131" s="1233"/>
      <c r="B131" s="1075"/>
      <c r="C131" s="1078"/>
      <c r="D131" s="125" t="s">
        <v>362</v>
      </c>
      <c r="E131" s="126"/>
      <c r="F131" s="126"/>
      <c r="G131" s="158">
        <f t="shared" si="11"/>
        <v>0</v>
      </c>
      <c r="H131" s="38"/>
      <c r="I131" s="1124"/>
      <c r="J131" s="1116"/>
      <c r="K131" s="1116"/>
      <c r="L131" s="1116"/>
      <c r="M131" s="1135"/>
      <c r="N131" s="98"/>
      <c r="O131" s="1080"/>
      <c r="P131" s="1081"/>
      <c r="Q131" s="1086"/>
      <c r="R131" s="37"/>
      <c r="S131" s="37"/>
      <c r="T131" s="37"/>
      <c r="U131" s="37"/>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row>
    <row r="132" spans="1:58" s="39" customFormat="1" ht="11.25" customHeight="1">
      <c r="A132" s="1233"/>
      <c r="B132" s="1075"/>
      <c r="C132" s="1078"/>
      <c r="D132" s="125" t="s">
        <v>363</v>
      </c>
      <c r="E132" s="126"/>
      <c r="F132" s="126"/>
      <c r="G132" s="158">
        <f t="shared" si="11"/>
        <v>0</v>
      </c>
      <c r="H132" s="38"/>
      <c r="I132" s="1124"/>
      <c r="J132" s="1116"/>
      <c r="K132" s="1116"/>
      <c r="L132" s="1116"/>
      <c r="M132" s="1135"/>
      <c r="N132" s="98"/>
      <c r="O132" s="1080"/>
      <c r="P132" s="1081"/>
      <c r="Q132" s="1086"/>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row>
    <row r="133" spans="1:58" s="39" customFormat="1" ht="11.25" customHeight="1">
      <c r="A133" s="1233"/>
      <c r="B133" s="1075"/>
      <c r="C133" s="1078"/>
      <c r="D133" s="125" t="s">
        <v>364</v>
      </c>
      <c r="E133" s="126"/>
      <c r="F133" s="126"/>
      <c r="G133" s="158">
        <f t="shared" si="11"/>
        <v>0</v>
      </c>
      <c r="H133" s="38"/>
      <c r="I133" s="1124"/>
      <c r="J133" s="1116"/>
      <c r="K133" s="1116"/>
      <c r="L133" s="1116"/>
      <c r="M133" s="1135"/>
      <c r="N133" s="98"/>
      <c r="O133" s="1080"/>
      <c r="P133" s="1081"/>
      <c r="Q133" s="1086"/>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row>
    <row r="134" spans="1:58" s="39" customFormat="1" ht="11.25" customHeight="1">
      <c r="A134" s="1233"/>
      <c r="B134" s="1075"/>
      <c r="C134" s="1078"/>
      <c r="D134" s="125" t="s">
        <v>365</v>
      </c>
      <c r="E134" s="126"/>
      <c r="F134" s="126"/>
      <c r="G134" s="158">
        <f t="shared" si="11"/>
        <v>0</v>
      </c>
      <c r="H134" s="38"/>
      <c r="I134" s="1124"/>
      <c r="J134" s="1116"/>
      <c r="K134" s="1116"/>
      <c r="L134" s="1116"/>
      <c r="M134" s="1135"/>
      <c r="N134" s="98"/>
      <c r="O134" s="1080"/>
      <c r="P134" s="1081"/>
      <c r="Q134" s="1086"/>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row>
    <row r="135" spans="1:58" s="39" customFormat="1" ht="11.25" customHeight="1">
      <c r="A135" s="1233"/>
      <c r="B135" s="1075"/>
      <c r="C135" s="1078"/>
      <c r="D135" s="125" t="s">
        <v>366</v>
      </c>
      <c r="E135" s="126"/>
      <c r="F135" s="126"/>
      <c r="G135" s="158">
        <f t="shared" si="11"/>
        <v>0</v>
      </c>
      <c r="H135" s="38"/>
      <c r="I135" s="1124"/>
      <c r="J135" s="1116"/>
      <c r="K135" s="1116"/>
      <c r="L135" s="1116"/>
      <c r="M135" s="1135"/>
      <c r="N135" s="98"/>
      <c r="O135" s="1080"/>
      <c r="P135" s="1081"/>
      <c r="Q135" s="1086"/>
      <c r="R135" s="37"/>
      <c r="S135" s="37"/>
      <c r="T135" s="37"/>
      <c r="U135" s="37"/>
      <c r="V135" s="37"/>
      <c r="W135" s="37"/>
      <c r="X135" s="37"/>
      <c r="Y135" s="37"/>
      <c r="Z135" s="37"/>
      <c r="AA135" s="37"/>
      <c r="AB135" s="37"/>
      <c r="AC135" s="37"/>
      <c r="AD135" s="37"/>
      <c r="AE135" s="37"/>
      <c r="AF135" s="37"/>
      <c r="AG135" s="37"/>
      <c r="AH135" s="37"/>
      <c r="AI135" s="37"/>
      <c r="AJ135" s="37"/>
      <c r="AK135" s="37"/>
      <c r="AL135" s="37"/>
      <c r="AM135" s="37"/>
      <c r="AN135" s="37"/>
      <c r="AO135" s="37"/>
      <c r="AP135" s="37"/>
      <c r="AQ135" s="37"/>
      <c r="AR135" s="37"/>
      <c r="AS135" s="37"/>
      <c r="AT135" s="37"/>
      <c r="AU135" s="37"/>
      <c r="AV135" s="37"/>
      <c r="AW135" s="37"/>
      <c r="AX135" s="37"/>
      <c r="AY135" s="37"/>
      <c r="AZ135" s="37"/>
      <c r="BA135" s="37"/>
      <c r="BB135" s="37"/>
      <c r="BC135" s="37"/>
      <c r="BD135" s="37"/>
      <c r="BE135" s="37"/>
      <c r="BF135" s="37"/>
    </row>
    <row r="136" spans="1:58" s="39" customFormat="1" ht="11.25" customHeight="1">
      <c r="A136" s="1233"/>
      <c r="B136" s="1075"/>
      <c r="C136" s="1078"/>
      <c r="D136" s="125" t="s">
        <v>367</v>
      </c>
      <c r="E136" s="126"/>
      <c r="F136" s="126"/>
      <c r="G136" s="158">
        <f t="shared" si="11"/>
        <v>0</v>
      </c>
      <c r="H136" s="38"/>
      <c r="I136" s="1124"/>
      <c r="J136" s="1116"/>
      <c r="K136" s="1116"/>
      <c r="L136" s="1116"/>
      <c r="M136" s="1135"/>
      <c r="N136" s="98"/>
      <c r="O136" s="1080"/>
      <c r="P136" s="1081"/>
      <c r="Q136" s="1086"/>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row>
    <row r="137" spans="1:58" s="39" customFormat="1" ht="11.25" customHeight="1">
      <c r="A137" s="1233"/>
      <c r="B137" s="1075"/>
      <c r="C137" s="1078"/>
      <c r="D137" s="127" t="s">
        <v>368</v>
      </c>
      <c r="E137" s="128"/>
      <c r="F137" s="128">
        <v>1</v>
      </c>
      <c r="G137" s="159">
        <f t="shared" si="11"/>
        <v>1</v>
      </c>
      <c r="H137" s="38"/>
      <c r="I137" s="1124"/>
      <c r="J137" s="1116"/>
      <c r="K137" s="1116"/>
      <c r="L137" s="1116"/>
      <c r="M137" s="1135"/>
      <c r="N137" s="98"/>
      <c r="O137" s="1080"/>
      <c r="P137" s="1081"/>
      <c r="Q137" s="1086"/>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row>
    <row r="138" spans="1:58" s="39" customFormat="1" ht="11.25" customHeight="1">
      <c r="A138" s="1234"/>
      <c r="B138" s="1076"/>
      <c r="C138" s="1079"/>
      <c r="D138" s="145" t="s">
        <v>356</v>
      </c>
      <c r="E138" s="146">
        <f>SUM(E129:E137)</f>
        <v>0</v>
      </c>
      <c r="F138" s="146">
        <f>SUM(F129:F137)</f>
        <v>1</v>
      </c>
      <c r="G138" s="99">
        <f>SUM(E129:F137)</f>
        <v>1</v>
      </c>
      <c r="H138" s="119"/>
      <c r="I138" s="1158"/>
      <c r="J138" s="1117"/>
      <c r="K138" s="1117"/>
      <c r="L138" s="1117"/>
      <c r="M138" s="1144"/>
      <c r="N138" s="98"/>
      <c r="O138" s="1080"/>
      <c r="P138" s="1081"/>
      <c r="Q138" s="1086"/>
      <c r="R138" s="37"/>
      <c r="S138" s="37"/>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row>
    <row r="139" spans="1:58" s="39" customFormat="1" ht="11.25" customHeight="1">
      <c r="A139" s="1235">
        <v>14</v>
      </c>
      <c r="B139" s="1169" t="s">
        <v>140</v>
      </c>
      <c r="C139" s="1171" t="s">
        <v>141</v>
      </c>
      <c r="D139" s="130" t="s">
        <v>359</v>
      </c>
      <c r="E139" s="131"/>
      <c r="F139" s="131"/>
      <c r="G139" s="160">
        <f>SUM(E139:F139)</f>
        <v>0</v>
      </c>
      <c r="H139" s="40"/>
      <c r="I139" s="1154" t="s">
        <v>312</v>
      </c>
      <c r="J139" s="1111" t="s">
        <v>38</v>
      </c>
      <c r="K139" s="1111" t="s">
        <v>312</v>
      </c>
      <c r="L139" s="1111" t="s">
        <v>312</v>
      </c>
      <c r="M139" s="1137" t="s">
        <v>312</v>
      </c>
      <c r="N139" s="98"/>
      <c r="O139" s="1084" t="s">
        <v>51</v>
      </c>
      <c r="P139" s="1083" t="s">
        <v>50</v>
      </c>
      <c r="Q139" s="1088" t="s">
        <v>50</v>
      </c>
      <c r="R139" s="37"/>
      <c r="S139" s="37"/>
      <c r="T139" s="37"/>
      <c r="U139" s="37"/>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row>
    <row r="140" spans="1:58" s="39" customFormat="1" ht="11.25" customHeight="1">
      <c r="A140" s="1236"/>
      <c r="B140" s="1092"/>
      <c r="C140" s="1172"/>
      <c r="D140" s="132" t="s">
        <v>361</v>
      </c>
      <c r="E140" s="133"/>
      <c r="F140" s="133"/>
      <c r="G140" s="161">
        <f t="shared" ref="G140:G147" si="12">SUM(E140:F140)</f>
        <v>0</v>
      </c>
      <c r="H140" s="40"/>
      <c r="I140" s="1155"/>
      <c r="J140" s="1112"/>
      <c r="K140" s="1112"/>
      <c r="L140" s="1112"/>
      <c r="M140" s="1138"/>
      <c r="N140" s="98"/>
      <c r="O140" s="1084"/>
      <c r="P140" s="1083"/>
      <c r="Q140" s="1088"/>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row>
    <row r="141" spans="1:58" s="39" customFormat="1" ht="11.25" customHeight="1">
      <c r="A141" s="1236"/>
      <c r="B141" s="1092"/>
      <c r="C141" s="1172"/>
      <c r="D141" s="132" t="s">
        <v>362</v>
      </c>
      <c r="E141" s="133"/>
      <c r="F141" s="133"/>
      <c r="G141" s="161">
        <f t="shared" si="12"/>
        <v>0</v>
      </c>
      <c r="H141" s="40"/>
      <c r="I141" s="1155"/>
      <c r="J141" s="1112"/>
      <c r="K141" s="1112"/>
      <c r="L141" s="1112"/>
      <c r="M141" s="1138"/>
      <c r="N141" s="98"/>
      <c r="O141" s="1084"/>
      <c r="P141" s="1083"/>
      <c r="Q141" s="1088"/>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row>
    <row r="142" spans="1:58" s="39" customFormat="1" ht="11.25" customHeight="1">
      <c r="A142" s="1236"/>
      <c r="B142" s="1092"/>
      <c r="C142" s="1172"/>
      <c r="D142" s="132" t="s">
        <v>363</v>
      </c>
      <c r="E142" s="133"/>
      <c r="F142" s="133"/>
      <c r="G142" s="161">
        <f t="shared" si="12"/>
        <v>0</v>
      </c>
      <c r="H142" s="40"/>
      <c r="I142" s="1155"/>
      <c r="J142" s="1112"/>
      <c r="K142" s="1112"/>
      <c r="L142" s="1112"/>
      <c r="M142" s="1138"/>
      <c r="N142" s="98"/>
      <c r="O142" s="1084"/>
      <c r="P142" s="1083"/>
      <c r="Q142" s="1088"/>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row>
    <row r="143" spans="1:58" s="39" customFormat="1" ht="11.25" customHeight="1">
      <c r="A143" s="1236"/>
      <c r="B143" s="1092"/>
      <c r="C143" s="1172"/>
      <c r="D143" s="132" t="s">
        <v>364</v>
      </c>
      <c r="E143" s="133"/>
      <c r="F143" s="133"/>
      <c r="G143" s="161">
        <f t="shared" si="12"/>
        <v>0</v>
      </c>
      <c r="H143" s="40"/>
      <c r="I143" s="1155"/>
      <c r="J143" s="1112"/>
      <c r="K143" s="1112"/>
      <c r="L143" s="1112"/>
      <c r="M143" s="1138"/>
      <c r="N143" s="98"/>
      <c r="O143" s="1084"/>
      <c r="P143" s="1083"/>
      <c r="Q143" s="1088"/>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row>
    <row r="144" spans="1:58" s="39" customFormat="1" ht="11.25" customHeight="1">
      <c r="A144" s="1236"/>
      <c r="B144" s="1092"/>
      <c r="C144" s="1172"/>
      <c r="D144" s="132" t="s">
        <v>365</v>
      </c>
      <c r="E144" s="133"/>
      <c r="F144" s="133"/>
      <c r="G144" s="161">
        <f t="shared" si="12"/>
        <v>0</v>
      </c>
      <c r="H144" s="40"/>
      <c r="I144" s="1155"/>
      <c r="J144" s="1112"/>
      <c r="K144" s="1112"/>
      <c r="L144" s="1112"/>
      <c r="M144" s="1138"/>
      <c r="N144" s="98"/>
      <c r="O144" s="1084"/>
      <c r="P144" s="1083"/>
      <c r="Q144" s="1088"/>
      <c r="R144" s="37"/>
      <c r="S144" s="37"/>
      <c r="T144" s="37"/>
      <c r="U144" s="37"/>
      <c r="V144" s="37"/>
      <c r="W144" s="37"/>
      <c r="X144" s="37"/>
      <c r="Y144" s="37"/>
      <c r="Z144" s="37"/>
      <c r="AA144" s="37"/>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37"/>
      <c r="BB144" s="37"/>
      <c r="BC144" s="37"/>
      <c r="BD144" s="37"/>
      <c r="BE144" s="37"/>
      <c r="BF144" s="37"/>
    </row>
    <row r="145" spans="1:58" s="39" customFormat="1" ht="11.25" customHeight="1">
      <c r="A145" s="1236"/>
      <c r="B145" s="1092"/>
      <c r="C145" s="1172"/>
      <c r="D145" s="132" t="s">
        <v>366</v>
      </c>
      <c r="E145" s="133"/>
      <c r="F145" s="133"/>
      <c r="G145" s="161">
        <f t="shared" si="12"/>
        <v>0</v>
      </c>
      <c r="H145" s="40"/>
      <c r="I145" s="1155"/>
      <c r="J145" s="1112"/>
      <c r="K145" s="1112"/>
      <c r="L145" s="1112"/>
      <c r="M145" s="1138"/>
      <c r="N145" s="98"/>
      <c r="O145" s="1084"/>
      <c r="P145" s="1083"/>
      <c r="Q145" s="1088"/>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row>
    <row r="146" spans="1:58" s="39" customFormat="1" ht="11.25" customHeight="1">
      <c r="A146" s="1236"/>
      <c r="B146" s="1092"/>
      <c r="C146" s="1172"/>
      <c r="D146" s="132" t="s">
        <v>367</v>
      </c>
      <c r="E146" s="133"/>
      <c r="F146" s="133"/>
      <c r="G146" s="161">
        <f t="shared" si="12"/>
        <v>0</v>
      </c>
      <c r="H146" s="40"/>
      <c r="I146" s="1155"/>
      <c r="J146" s="1112"/>
      <c r="K146" s="1112"/>
      <c r="L146" s="1112"/>
      <c r="M146" s="1138"/>
      <c r="N146" s="98"/>
      <c r="O146" s="1084"/>
      <c r="P146" s="1083"/>
      <c r="Q146" s="1088"/>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row>
    <row r="147" spans="1:58" s="39" customFormat="1" ht="11.25" customHeight="1">
      <c r="A147" s="1236"/>
      <c r="B147" s="1092"/>
      <c r="C147" s="1172"/>
      <c r="D147" s="134" t="s">
        <v>368</v>
      </c>
      <c r="E147" s="135"/>
      <c r="F147" s="135">
        <v>1</v>
      </c>
      <c r="G147" s="162">
        <f t="shared" si="12"/>
        <v>1</v>
      </c>
      <c r="H147" s="40"/>
      <c r="I147" s="1155"/>
      <c r="J147" s="1112"/>
      <c r="K147" s="1112"/>
      <c r="L147" s="1112"/>
      <c r="M147" s="1138"/>
      <c r="N147" s="98"/>
      <c r="O147" s="1084"/>
      <c r="P147" s="1083"/>
      <c r="Q147" s="1088"/>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row>
    <row r="148" spans="1:58" s="39" customFormat="1" ht="11.25" customHeight="1">
      <c r="A148" s="1237"/>
      <c r="B148" s="1170"/>
      <c r="C148" s="1173"/>
      <c r="D148" s="140" t="s">
        <v>356</v>
      </c>
      <c r="E148" s="144">
        <f>SUM(E139:E147)</f>
        <v>0</v>
      </c>
      <c r="F148" s="144">
        <f>SUM(F139:F147)</f>
        <v>1</v>
      </c>
      <c r="G148" s="114">
        <f>SUM(E139:F147)</f>
        <v>1</v>
      </c>
      <c r="H148" s="119"/>
      <c r="I148" s="1156"/>
      <c r="J148" s="1113"/>
      <c r="K148" s="1113"/>
      <c r="L148" s="1113"/>
      <c r="M148" s="1139"/>
      <c r="N148" s="98"/>
      <c r="O148" s="1084"/>
      <c r="P148" s="1083"/>
      <c r="Q148" s="1088"/>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row>
    <row r="149" spans="1:58" s="39" customFormat="1" ht="11.25" customHeight="1" thickBot="1">
      <c r="A149" s="1232">
        <v>15</v>
      </c>
      <c r="B149" s="1074" t="s">
        <v>145</v>
      </c>
      <c r="C149" s="1097" t="s">
        <v>146</v>
      </c>
      <c r="D149" s="123" t="s">
        <v>359</v>
      </c>
      <c r="E149" s="124"/>
      <c r="F149" s="124"/>
      <c r="G149" s="157">
        <f>SUM(E149:F149)</f>
        <v>0</v>
      </c>
      <c r="H149" s="40"/>
      <c r="I149" s="1207" t="s">
        <v>38</v>
      </c>
      <c r="J149" s="1115" t="s">
        <v>312</v>
      </c>
      <c r="K149" s="1115" t="s">
        <v>312</v>
      </c>
      <c r="L149" s="1115" t="s">
        <v>312</v>
      </c>
      <c r="M149" s="1204" t="s">
        <v>312</v>
      </c>
      <c r="N149" s="98"/>
      <c r="O149" s="1080" t="s">
        <v>38</v>
      </c>
      <c r="P149" s="1081" t="s">
        <v>51</v>
      </c>
      <c r="Q149" s="1086" t="s">
        <v>38</v>
      </c>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row>
    <row r="150" spans="1:58" s="39" customFormat="1" ht="11.25" customHeight="1" thickBot="1">
      <c r="A150" s="1233"/>
      <c r="B150" s="1075"/>
      <c r="C150" s="1098"/>
      <c r="D150" s="125" t="s">
        <v>361</v>
      </c>
      <c r="E150" s="126"/>
      <c r="F150" s="126"/>
      <c r="G150" s="158">
        <f t="shared" ref="G150:G157" si="13">SUM(E150:F150)</f>
        <v>0</v>
      </c>
      <c r="H150" s="40"/>
      <c r="I150" s="1124"/>
      <c r="J150" s="1116"/>
      <c r="K150" s="1116"/>
      <c r="L150" s="1116"/>
      <c r="M150" s="1205"/>
      <c r="N150" s="98"/>
      <c r="O150" s="1080"/>
      <c r="P150" s="1081"/>
      <c r="Q150" s="1086"/>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row>
    <row r="151" spans="1:58" s="39" customFormat="1" ht="11.25" customHeight="1" thickBot="1">
      <c r="A151" s="1233"/>
      <c r="B151" s="1075"/>
      <c r="C151" s="1098"/>
      <c r="D151" s="125" t="s">
        <v>362</v>
      </c>
      <c r="E151" s="126"/>
      <c r="F151" s="126"/>
      <c r="G151" s="158">
        <f t="shared" si="13"/>
        <v>0</v>
      </c>
      <c r="H151" s="40"/>
      <c r="I151" s="1124"/>
      <c r="J151" s="1116"/>
      <c r="K151" s="1116"/>
      <c r="L151" s="1116"/>
      <c r="M151" s="1205"/>
      <c r="N151" s="98"/>
      <c r="O151" s="1080"/>
      <c r="P151" s="1081"/>
      <c r="Q151" s="1086"/>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row>
    <row r="152" spans="1:58" s="39" customFormat="1" ht="11.25" customHeight="1" thickBot="1">
      <c r="A152" s="1233"/>
      <c r="B152" s="1075"/>
      <c r="C152" s="1098"/>
      <c r="D152" s="125" t="s">
        <v>363</v>
      </c>
      <c r="E152" s="126"/>
      <c r="F152" s="126">
        <v>1</v>
      </c>
      <c r="G152" s="158">
        <f t="shared" si="13"/>
        <v>1</v>
      </c>
      <c r="H152" s="40"/>
      <c r="I152" s="1124"/>
      <c r="J152" s="1116"/>
      <c r="K152" s="1116"/>
      <c r="L152" s="1116"/>
      <c r="M152" s="1205"/>
      <c r="N152" s="98"/>
      <c r="O152" s="1080"/>
      <c r="P152" s="1081"/>
      <c r="Q152" s="1086"/>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row>
    <row r="153" spans="1:58" s="39" customFormat="1" ht="11.25" customHeight="1" thickBot="1">
      <c r="A153" s="1233"/>
      <c r="B153" s="1075"/>
      <c r="C153" s="1098"/>
      <c r="D153" s="125" t="s">
        <v>364</v>
      </c>
      <c r="E153" s="126"/>
      <c r="F153" s="126"/>
      <c r="G153" s="158">
        <f t="shared" si="13"/>
        <v>0</v>
      </c>
      <c r="H153" s="40"/>
      <c r="I153" s="1124"/>
      <c r="J153" s="1116"/>
      <c r="K153" s="1116"/>
      <c r="L153" s="1116"/>
      <c r="M153" s="1205"/>
      <c r="N153" s="98"/>
      <c r="O153" s="1080"/>
      <c r="P153" s="1081"/>
      <c r="Q153" s="1086"/>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row>
    <row r="154" spans="1:58" s="39" customFormat="1" ht="11.25" customHeight="1" thickBot="1">
      <c r="A154" s="1233"/>
      <c r="B154" s="1075"/>
      <c r="C154" s="1098"/>
      <c r="D154" s="125" t="s">
        <v>365</v>
      </c>
      <c r="E154" s="126"/>
      <c r="F154" s="126"/>
      <c r="G154" s="158">
        <f t="shared" si="13"/>
        <v>0</v>
      </c>
      <c r="H154" s="40"/>
      <c r="I154" s="1124"/>
      <c r="J154" s="1116"/>
      <c r="K154" s="1116"/>
      <c r="L154" s="1116"/>
      <c r="M154" s="1205"/>
      <c r="N154" s="98"/>
      <c r="O154" s="1080"/>
      <c r="P154" s="1081"/>
      <c r="Q154" s="1086"/>
      <c r="R154" s="37"/>
      <c r="S154" s="37"/>
      <c r="T154" s="37"/>
      <c r="U154" s="37"/>
      <c r="V154" s="37"/>
      <c r="W154" s="37"/>
      <c r="X154" s="37"/>
      <c r="Y154" s="37"/>
      <c r="Z154" s="37"/>
      <c r="AA154" s="37"/>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c r="BE154" s="37"/>
      <c r="BF154" s="37"/>
    </row>
    <row r="155" spans="1:58" s="39" customFormat="1" ht="11.25" customHeight="1" thickBot="1">
      <c r="A155" s="1233"/>
      <c r="B155" s="1075"/>
      <c r="C155" s="1098"/>
      <c r="D155" s="125" t="s">
        <v>366</v>
      </c>
      <c r="E155" s="126"/>
      <c r="F155" s="126"/>
      <c r="G155" s="158">
        <f t="shared" si="13"/>
        <v>0</v>
      </c>
      <c r="H155" s="40"/>
      <c r="I155" s="1124"/>
      <c r="J155" s="1116"/>
      <c r="K155" s="1116"/>
      <c r="L155" s="1116"/>
      <c r="M155" s="1205"/>
      <c r="N155" s="98"/>
      <c r="O155" s="1080"/>
      <c r="P155" s="1081"/>
      <c r="Q155" s="1086"/>
      <c r="R155" s="37"/>
      <c r="S155" s="37"/>
      <c r="T155" s="37"/>
      <c r="U155" s="37"/>
      <c r="V155" s="37"/>
      <c r="W155" s="37"/>
      <c r="X155" s="37"/>
      <c r="Y155" s="37"/>
      <c r="Z155" s="37"/>
      <c r="AA155" s="37"/>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c r="BE155" s="37"/>
      <c r="BF155" s="37"/>
    </row>
    <row r="156" spans="1:58" s="39" customFormat="1" ht="11.25" customHeight="1" thickBot="1">
      <c r="A156" s="1233"/>
      <c r="B156" s="1075"/>
      <c r="C156" s="1098"/>
      <c r="D156" s="125" t="s">
        <v>367</v>
      </c>
      <c r="E156" s="126"/>
      <c r="F156" s="126"/>
      <c r="G156" s="158">
        <f t="shared" si="13"/>
        <v>0</v>
      </c>
      <c r="H156" s="40"/>
      <c r="I156" s="1124"/>
      <c r="J156" s="1116"/>
      <c r="K156" s="1116"/>
      <c r="L156" s="1116"/>
      <c r="M156" s="1205"/>
      <c r="N156" s="98"/>
      <c r="O156" s="1080"/>
      <c r="P156" s="1081"/>
      <c r="Q156" s="1086"/>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row>
    <row r="157" spans="1:58" s="39" customFormat="1" ht="11.25" customHeight="1" thickBot="1">
      <c r="A157" s="1233"/>
      <c r="B157" s="1075"/>
      <c r="C157" s="1098"/>
      <c r="D157" s="127" t="s">
        <v>368</v>
      </c>
      <c r="E157" s="128"/>
      <c r="F157" s="128"/>
      <c r="G157" s="159">
        <f t="shared" si="13"/>
        <v>0</v>
      </c>
      <c r="H157" s="40"/>
      <c r="I157" s="1124"/>
      <c r="J157" s="1116"/>
      <c r="K157" s="1116"/>
      <c r="L157" s="1116"/>
      <c r="M157" s="1205"/>
      <c r="N157" s="98"/>
      <c r="O157" s="1080"/>
      <c r="P157" s="1081"/>
      <c r="Q157" s="1086"/>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row>
    <row r="158" spans="1:58" s="39" customFormat="1" ht="11.25" customHeight="1">
      <c r="A158" s="1234"/>
      <c r="B158" s="1076"/>
      <c r="C158" s="1099"/>
      <c r="D158" s="138" t="s">
        <v>356</v>
      </c>
      <c r="E158" s="147">
        <f>SUM(E149:E157)</f>
        <v>0</v>
      </c>
      <c r="F158" s="147">
        <f>SUM(F149:F157)</f>
        <v>1</v>
      </c>
      <c r="G158" s="116">
        <f>SUM(E149:F157)</f>
        <v>1</v>
      </c>
      <c r="H158" s="119"/>
      <c r="I158" s="1158"/>
      <c r="J158" s="1117"/>
      <c r="K158" s="1117"/>
      <c r="L158" s="1117"/>
      <c r="M158" s="1206"/>
      <c r="N158" s="98"/>
      <c r="O158" s="1080"/>
      <c r="P158" s="1081"/>
      <c r="Q158" s="1086"/>
      <c r="R158" s="37"/>
      <c r="S158" s="37"/>
      <c r="T158" s="37"/>
      <c r="U158" s="37"/>
      <c r="V158" s="37"/>
      <c r="W158" s="37"/>
      <c r="X158" s="37"/>
      <c r="Y158" s="37"/>
      <c r="Z158" s="37"/>
      <c r="AA158" s="37"/>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c r="BE158" s="37"/>
      <c r="BF158" s="37"/>
    </row>
    <row r="159" spans="1:58" s="39" customFormat="1" ht="11.25" customHeight="1" thickBot="1">
      <c r="A159" s="1235">
        <v>16</v>
      </c>
      <c r="B159" s="1169" t="s">
        <v>156</v>
      </c>
      <c r="C159" s="1171" t="s">
        <v>157</v>
      </c>
      <c r="D159" s="130" t="s">
        <v>359</v>
      </c>
      <c r="E159" s="131"/>
      <c r="F159" s="131" t="s">
        <v>377</v>
      </c>
      <c r="G159" s="160" t="s">
        <v>377</v>
      </c>
      <c r="H159" s="38"/>
      <c r="I159" s="1154" t="s">
        <v>312</v>
      </c>
      <c r="J159" s="1111" t="s">
        <v>312</v>
      </c>
      <c r="K159" s="1111" t="s">
        <v>312</v>
      </c>
      <c r="L159" s="1111" t="s">
        <v>312</v>
      </c>
      <c r="M159" s="1211" t="s">
        <v>378</v>
      </c>
      <c r="N159" s="98"/>
      <c r="O159" s="1084" t="s">
        <v>51</v>
      </c>
      <c r="P159" s="1083" t="s">
        <v>50</v>
      </c>
      <c r="Q159" s="1088" t="s">
        <v>50</v>
      </c>
      <c r="R159" s="37"/>
      <c r="S159" s="37"/>
      <c r="T159" s="37"/>
      <c r="U159" s="37"/>
      <c r="V159" s="37"/>
      <c r="W159" s="37"/>
      <c r="X159" s="37"/>
      <c r="Y159" s="37"/>
      <c r="Z159" s="37"/>
      <c r="AA159" s="37"/>
      <c r="AB159" s="37"/>
      <c r="AC159" s="37"/>
      <c r="AD159" s="37"/>
      <c r="AE159" s="37"/>
      <c r="AF159" s="37"/>
      <c r="AG159" s="37"/>
      <c r="AH159" s="37"/>
      <c r="AI159" s="37"/>
      <c r="AJ159" s="37"/>
      <c r="AK159" s="37"/>
      <c r="AL159" s="37"/>
      <c r="AM159" s="37"/>
      <c r="AN159" s="37"/>
      <c r="AO159" s="37"/>
      <c r="AP159" s="37"/>
      <c r="AQ159" s="37"/>
      <c r="AR159" s="37"/>
      <c r="AS159" s="37"/>
      <c r="AT159" s="37"/>
      <c r="AU159" s="37"/>
      <c r="AV159" s="37"/>
      <c r="AW159" s="37"/>
      <c r="AX159" s="37"/>
      <c r="AY159" s="37"/>
      <c r="AZ159" s="37"/>
      <c r="BA159" s="37"/>
      <c r="BB159" s="37"/>
      <c r="BC159" s="37"/>
      <c r="BD159" s="37"/>
      <c r="BE159" s="37"/>
      <c r="BF159" s="37"/>
    </row>
    <row r="160" spans="1:58" s="39" customFormat="1" ht="11.25" customHeight="1" thickBot="1">
      <c r="A160" s="1236"/>
      <c r="B160" s="1092"/>
      <c r="C160" s="1172"/>
      <c r="D160" s="132" t="s">
        <v>361</v>
      </c>
      <c r="E160" s="133"/>
      <c r="F160" s="133" t="s">
        <v>379</v>
      </c>
      <c r="G160" s="161" t="s">
        <v>379</v>
      </c>
      <c r="H160" s="38"/>
      <c r="I160" s="1155"/>
      <c r="J160" s="1112"/>
      <c r="K160" s="1112"/>
      <c r="L160" s="1112"/>
      <c r="M160" s="1212"/>
      <c r="N160" s="98"/>
      <c r="O160" s="1084"/>
      <c r="P160" s="1083"/>
      <c r="Q160" s="1088"/>
      <c r="R160" s="37"/>
      <c r="S160" s="37"/>
      <c r="T160" s="37"/>
      <c r="U160" s="37"/>
      <c r="V160" s="37"/>
      <c r="W160" s="37"/>
      <c r="X160" s="37"/>
      <c r="Y160" s="37"/>
      <c r="Z160" s="37"/>
      <c r="AA160" s="37"/>
      <c r="AB160" s="37"/>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37"/>
      <c r="AZ160" s="37"/>
      <c r="BA160" s="37"/>
      <c r="BB160" s="37"/>
      <c r="BC160" s="37"/>
      <c r="BD160" s="37"/>
      <c r="BE160" s="37"/>
      <c r="BF160" s="37"/>
    </row>
    <row r="161" spans="1:58" s="39" customFormat="1" ht="11.25" customHeight="1" thickBot="1">
      <c r="A161" s="1236"/>
      <c r="B161" s="1092"/>
      <c r="C161" s="1172"/>
      <c r="D161" s="132" t="s">
        <v>362</v>
      </c>
      <c r="E161" s="133"/>
      <c r="F161" s="133"/>
      <c r="G161" s="161" t="s">
        <v>375</v>
      </c>
      <c r="H161" s="38"/>
      <c r="I161" s="1155"/>
      <c r="J161" s="1112"/>
      <c r="K161" s="1112"/>
      <c r="L161" s="1112"/>
      <c r="M161" s="1212"/>
      <c r="N161" s="98"/>
      <c r="O161" s="1084"/>
      <c r="P161" s="1083"/>
      <c r="Q161" s="1088"/>
      <c r="R161" s="37"/>
      <c r="S161" s="37"/>
      <c r="T161" s="37"/>
      <c r="U161" s="37"/>
      <c r="V161" s="37"/>
      <c r="W161" s="37"/>
      <c r="X161" s="37"/>
      <c r="Y161" s="37"/>
      <c r="Z161" s="37"/>
      <c r="AA161" s="37"/>
      <c r="AB161" s="37"/>
      <c r="AC161" s="37"/>
      <c r="AD161" s="37"/>
      <c r="AE161" s="37"/>
      <c r="AF161" s="37"/>
      <c r="AG161" s="37"/>
      <c r="AH161" s="37"/>
      <c r="AI161" s="37"/>
      <c r="AJ161" s="37"/>
      <c r="AK161" s="37"/>
      <c r="AL161" s="37"/>
      <c r="AM161" s="37"/>
      <c r="AN161" s="37"/>
      <c r="AO161" s="37"/>
      <c r="AP161" s="37"/>
      <c r="AQ161" s="37"/>
      <c r="AR161" s="37"/>
      <c r="AS161" s="37"/>
      <c r="AT161" s="37"/>
      <c r="AU161" s="37"/>
      <c r="AV161" s="37"/>
      <c r="AW161" s="37"/>
      <c r="AX161" s="37"/>
      <c r="AY161" s="37"/>
      <c r="AZ161" s="37"/>
      <c r="BA161" s="37"/>
      <c r="BB161" s="37"/>
      <c r="BC161" s="37"/>
      <c r="BD161" s="37"/>
      <c r="BE161" s="37"/>
      <c r="BF161" s="37"/>
    </row>
    <row r="162" spans="1:58" s="39" customFormat="1" ht="11.25" customHeight="1" thickBot="1">
      <c r="A162" s="1236"/>
      <c r="B162" s="1092"/>
      <c r="C162" s="1172"/>
      <c r="D162" s="132" t="s">
        <v>363</v>
      </c>
      <c r="E162" s="133"/>
      <c r="F162" s="133" t="s">
        <v>380</v>
      </c>
      <c r="G162" s="161" t="s">
        <v>380</v>
      </c>
      <c r="H162" s="38"/>
      <c r="I162" s="1155"/>
      <c r="J162" s="1112"/>
      <c r="K162" s="1112"/>
      <c r="L162" s="1112"/>
      <c r="M162" s="1212"/>
      <c r="N162" s="98"/>
      <c r="O162" s="1084"/>
      <c r="P162" s="1083"/>
      <c r="Q162" s="1088"/>
      <c r="R162" s="37"/>
      <c r="S162" s="37"/>
      <c r="T162" s="37"/>
      <c r="U162" s="37"/>
      <c r="V162" s="37"/>
      <c r="W162" s="37"/>
      <c r="X162" s="37"/>
      <c r="Y162" s="37"/>
      <c r="Z162" s="37"/>
      <c r="AA162" s="37"/>
      <c r="AB162" s="37"/>
      <c r="AC162" s="37"/>
      <c r="AD162" s="37"/>
      <c r="AE162" s="37"/>
      <c r="AF162" s="37"/>
      <c r="AG162" s="37"/>
      <c r="AH162" s="37"/>
      <c r="AI162" s="37"/>
      <c r="AJ162" s="37"/>
      <c r="AK162" s="37"/>
      <c r="AL162" s="37"/>
      <c r="AM162" s="37"/>
      <c r="AN162" s="37"/>
      <c r="AO162" s="37"/>
      <c r="AP162" s="37"/>
      <c r="AQ162" s="37"/>
      <c r="AR162" s="37"/>
      <c r="AS162" s="37"/>
      <c r="AT162" s="37"/>
      <c r="AU162" s="37"/>
      <c r="AV162" s="37"/>
      <c r="AW162" s="37"/>
      <c r="AX162" s="37"/>
      <c r="AY162" s="37"/>
      <c r="AZ162" s="37"/>
      <c r="BA162" s="37"/>
      <c r="BB162" s="37"/>
      <c r="BC162" s="37"/>
      <c r="BD162" s="37"/>
      <c r="BE162" s="37"/>
      <c r="BF162" s="37"/>
    </row>
    <row r="163" spans="1:58" s="39" customFormat="1" ht="11.25" customHeight="1" thickBot="1">
      <c r="A163" s="1236"/>
      <c r="B163" s="1092"/>
      <c r="C163" s="1172"/>
      <c r="D163" s="132" t="s">
        <v>364</v>
      </c>
      <c r="E163" s="133"/>
      <c r="F163" s="133"/>
      <c r="G163" s="161" t="s">
        <v>375</v>
      </c>
      <c r="H163" s="38"/>
      <c r="I163" s="1155"/>
      <c r="J163" s="1112"/>
      <c r="K163" s="1112"/>
      <c r="L163" s="1112"/>
      <c r="M163" s="1212"/>
      <c r="N163" s="98"/>
      <c r="O163" s="1084"/>
      <c r="P163" s="1083"/>
      <c r="Q163" s="1088"/>
      <c r="R163" s="37"/>
      <c r="S163" s="37"/>
      <c r="T163" s="37"/>
      <c r="U163" s="37"/>
      <c r="V163" s="37"/>
      <c r="W163" s="37"/>
      <c r="X163" s="37"/>
      <c r="Y163" s="37"/>
      <c r="Z163" s="37"/>
      <c r="AA163" s="37"/>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c r="BE163" s="37"/>
      <c r="BF163" s="37"/>
    </row>
    <row r="164" spans="1:58" s="39" customFormat="1" ht="11.25" customHeight="1" thickBot="1">
      <c r="A164" s="1236"/>
      <c r="B164" s="1092"/>
      <c r="C164" s="1172"/>
      <c r="D164" s="132" t="s">
        <v>365</v>
      </c>
      <c r="E164" s="133" t="s">
        <v>381</v>
      </c>
      <c r="F164" s="133"/>
      <c r="G164" s="161" t="s">
        <v>381</v>
      </c>
      <c r="H164" s="38"/>
      <c r="I164" s="1155"/>
      <c r="J164" s="1112"/>
      <c r="K164" s="1112"/>
      <c r="L164" s="1112"/>
      <c r="M164" s="1212"/>
      <c r="N164" s="98"/>
      <c r="O164" s="1084"/>
      <c r="P164" s="1083"/>
      <c r="Q164" s="1088"/>
      <c r="R164" s="37"/>
      <c r="S164" s="37"/>
      <c r="T164" s="37"/>
      <c r="U164" s="37"/>
      <c r="V164" s="37"/>
      <c r="W164" s="37"/>
      <c r="X164" s="37"/>
      <c r="Y164" s="37"/>
      <c r="Z164" s="37"/>
      <c r="AA164" s="37"/>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c r="BE164" s="37"/>
      <c r="BF164" s="37"/>
    </row>
    <row r="165" spans="1:58" s="39" customFormat="1" ht="11.25" customHeight="1" thickBot="1">
      <c r="A165" s="1236"/>
      <c r="B165" s="1092"/>
      <c r="C165" s="1172"/>
      <c r="D165" s="132" t="s">
        <v>366</v>
      </c>
      <c r="E165" s="133"/>
      <c r="F165" s="133" t="s">
        <v>382</v>
      </c>
      <c r="G165" s="161" t="s">
        <v>382</v>
      </c>
      <c r="H165" s="38"/>
      <c r="I165" s="1155"/>
      <c r="J165" s="1112"/>
      <c r="K165" s="1112"/>
      <c r="L165" s="1112"/>
      <c r="M165" s="1212"/>
      <c r="N165" s="98"/>
      <c r="O165" s="1084"/>
      <c r="P165" s="1083"/>
      <c r="Q165" s="1088"/>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row>
    <row r="166" spans="1:58" s="39" customFormat="1" ht="11.25" customHeight="1" thickBot="1">
      <c r="A166" s="1236"/>
      <c r="B166" s="1092"/>
      <c r="C166" s="1172"/>
      <c r="D166" s="132" t="s">
        <v>367</v>
      </c>
      <c r="E166" s="133"/>
      <c r="F166" s="133"/>
      <c r="G166" s="161" t="s">
        <v>375</v>
      </c>
      <c r="H166" s="38"/>
      <c r="I166" s="1155"/>
      <c r="J166" s="1112"/>
      <c r="K166" s="1112"/>
      <c r="L166" s="1112"/>
      <c r="M166" s="1212"/>
      <c r="N166" s="98"/>
      <c r="O166" s="1084"/>
      <c r="P166" s="1083"/>
      <c r="Q166" s="1088"/>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row>
    <row r="167" spans="1:58" s="39" customFormat="1" ht="11.25" customHeight="1" thickBot="1">
      <c r="A167" s="1236"/>
      <c r="B167" s="1092"/>
      <c r="C167" s="1172"/>
      <c r="D167" s="134" t="s">
        <v>368</v>
      </c>
      <c r="E167" s="135"/>
      <c r="F167" s="135" t="s">
        <v>383</v>
      </c>
      <c r="G167" s="162" t="s">
        <v>383</v>
      </c>
      <c r="H167" s="38"/>
      <c r="I167" s="1155"/>
      <c r="J167" s="1112"/>
      <c r="K167" s="1112"/>
      <c r="L167" s="1112"/>
      <c r="M167" s="1212"/>
      <c r="N167" s="98"/>
      <c r="O167" s="1084"/>
      <c r="P167" s="1083"/>
      <c r="Q167" s="1088"/>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row>
    <row r="168" spans="1:58" s="39" customFormat="1" ht="11.25" customHeight="1">
      <c r="A168" s="1237"/>
      <c r="B168" s="1170"/>
      <c r="C168" s="1173"/>
      <c r="D168" s="140" t="s">
        <v>356</v>
      </c>
      <c r="E168" s="144" t="s">
        <v>384</v>
      </c>
      <c r="F168" s="144" t="s">
        <v>385</v>
      </c>
      <c r="G168" s="114">
        <v>1</v>
      </c>
      <c r="H168" s="119"/>
      <c r="I168" s="1156"/>
      <c r="J168" s="1113"/>
      <c r="K168" s="1113"/>
      <c r="L168" s="1113"/>
      <c r="M168" s="1213"/>
      <c r="N168" s="98"/>
      <c r="O168" s="1084"/>
      <c r="P168" s="1083"/>
      <c r="Q168" s="1088"/>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row>
    <row r="169" spans="1:58" s="963" customFormat="1" ht="11.25" customHeight="1">
      <c r="A169" s="1241">
        <v>17</v>
      </c>
      <c r="B169" s="1186" t="s">
        <v>164</v>
      </c>
      <c r="C169" s="1189" t="s">
        <v>386</v>
      </c>
      <c r="D169" s="957" t="s">
        <v>359</v>
      </c>
      <c r="E169" s="958"/>
      <c r="F169" s="958"/>
      <c r="G169" s="959">
        <f>SUM(E169:F169)</f>
        <v>0</v>
      </c>
      <c r="H169" s="960"/>
      <c r="I169" s="1100" t="s">
        <v>38</v>
      </c>
      <c r="J169" s="1209" t="s">
        <v>312</v>
      </c>
      <c r="K169" s="1209" t="s">
        <v>38</v>
      </c>
      <c r="L169" s="1209" t="s">
        <v>38</v>
      </c>
      <c r="M169" s="1210" t="s">
        <v>312</v>
      </c>
      <c r="N169" s="961"/>
      <c r="O169" s="1208" t="s">
        <v>51</v>
      </c>
      <c r="P169" s="1209" t="s">
        <v>50</v>
      </c>
      <c r="Q169" s="1210" t="s">
        <v>50</v>
      </c>
      <c r="R169" s="962"/>
      <c r="S169" s="962"/>
      <c r="T169" s="962"/>
      <c r="U169" s="962"/>
      <c r="V169" s="962"/>
      <c r="W169" s="962"/>
      <c r="X169" s="962"/>
      <c r="Y169" s="962"/>
      <c r="Z169" s="962"/>
      <c r="AA169" s="962"/>
      <c r="AB169" s="962"/>
      <c r="AC169" s="962"/>
      <c r="AD169" s="962"/>
      <c r="AE169" s="962"/>
      <c r="AF169" s="962"/>
      <c r="AG169" s="962"/>
      <c r="AH169" s="962"/>
      <c r="AI169" s="962"/>
      <c r="AJ169" s="962"/>
      <c r="AK169" s="962"/>
      <c r="AL169" s="962"/>
      <c r="AM169" s="962"/>
      <c r="AN169" s="962"/>
      <c r="AO169" s="962"/>
      <c r="AP169" s="962"/>
      <c r="AQ169" s="962"/>
      <c r="AR169" s="962"/>
      <c r="AS169" s="962"/>
      <c r="AT169" s="962"/>
      <c r="AU169" s="962"/>
      <c r="AV169" s="962"/>
      <c r="AW169" s="962"/>
      <c r="AX169" s="962"/>
      <c r="AY169" s="962"/>
      <c r="AZ169" s="962"/>
      <c r="BA169" s="962"/>
      <c r="BB169" s="962"/>
      <c r="BC169" s="962"/>
      <c r="BD169" s="962"/>
      <c r="BE169" s="962"/>
      <c r="BF169" s="962"/>
    </row>
    <row r="170" spans="1:58" s="963" customFormat="1" ht="11.25" customHeight="1">
      <c r="A170" s="1242"/>
      <c r="B170" s="1187"/>
      <c r="C170" s="1190"/>
      <c r="D170" s="964" t="s">
        <v>361</v>
      </c>
      <c r="E170" s="965"/>
      <c r="F170" s="965"/>
      <c r="G170" s="966">
        <f t="shared" ref="G170:G177" si="14">SUM(E170:F170)</f>
        <v>0</v>
      </c>
      <c r="H170" s="960"/>
      <c r="I170" s="1208"/>
      <c r="J170" s="1209"/>
      <c r="K170" s="1209"/>
      <c r="L170" s="1209"/>
      <c r="M170" s="1210"/>
      <c r="N170" s="961"/>
      <c r="O170" s="1208"/>
      <c r="P170" s="1209"/>
      <c r="Q170" s="1210"/>
      <c r="R170" s="962"/>
      <c r="S170" s="962"/>
      <c r="T170" s="962"/>
      <c r="U170" s="962"/>
      <c r="V170" s="962"/>
      <c r="W170" s="962"/>
      <c r="X170" s="962"/>
      <c r="Y170" s="962"/>
      <c r="Z170" s="962"/>
      <c r="AA170" s="962"/>
      <c r="AB170" s="962"/>
      <c r="AC170" s="962"/>
      <c r="AD170" s="962"/>
      <c r="AE170" s="962"/>
      <c r="AF170" s="962"/>
      <c r="AG170" s="962"/>
      <c r="AH170" s="962"/>
      <c r="AI170" s="962"/>
      <c r="AJ170" s="962"/>
      <c r="AK170" s="962"/>
      <c r="AL170" s="962"/>
      <c r="AM170" s="962"/>
      <c r="AN170" s="962"/>
      <c r="AO170" s="962"/>
      <c r="AP170" s="962"/>
      <c r="AQ170" s="962"/>
      <c r="AR170" s="962"/>
      <c r="AS170" s="962"/>
      <c r="AT170" s="962"/>
      <c r="AU170" s="962"/>
      <c r="AV170" s="962"/>
      <c r="AW170" s="962"/>
      <c r="AX170" s="962"/>
      <c r="AY170" s="962"/>
      <c r="AZ170" s="962"/>
      <c r="BA170" s="962"/>
      <c r="BB170" s="962"/>
      <c r="BC170" s="962"/>
      <c r="BD170" s="962"/>
      <c r="BE170" s="962"/>
      <c r="BF170" s="962"/>
    </row>
    <row r="171" spans="1:58" s="963" customFormat="1" ht="11.25" customHeight="1">
      <c r="A171" s="1242"/>
      <c r="B171" s="1187"/>
      <c r="C171" s="1190"/>
      <c r="D171" s="964" t="s">
        <v>362</v>
      </c>
      <c r="E171" s="965">
        <v>0.5333</v>
      </c>
      <c r="F171" s="965"/>
      <c r="G171" s="966">
        <f t="shared" si="14"/>
        <v>0.5333</v>
      </c>
      <c r="H171" s="960"/>
      <c r="I171" s="1208"/>
      <c r="J171" s="1209"/>
      <c r="K171" s="1209"/>
      <c r="L171" s="1209"/>
      <c r="M171" s="1210"/>
      <c r="N171" s="961"/>
      <c r="O171" s="1208"/>
      <c r="P171" s="1209"/>
      <c r="Q171" s="1210"/>
      <c r="R171" s="962"/>
      <c r="S171" s="962"/>
      <c r="T171" s="962"/>
      <c r="U171" s="962"/>
      <c r="V171" s="962"/>
      <c r="W171" s="962"/>
      <c r="X171" s="962"/>
      <c r="Y171" s="962"/>
      <c r="Z171" s="962"/>
      <c r="AA171" s="962"/>
      <c r="AB171" s="962"/>
      <c r="AC171" s="962"/>
      <c r="AD171" s="962"/>
      <c r="AE171" s="962"/>
      <c r="AF171" s="962"/>
      <c r="AG171" s="962"/>
      <c r="AH171" s="962"/>
      <c r="AI171" s="962"/>
      <c r="AJ171" s="962"/>
      <c r="AK171" s="962"/>
      <c r="AL171" s="962"/>
      <c r="AM171" s="962"/>
      <c r="AN171" s="962"/>
      <c r="AO171" s="962"/>
      <c r="AP171" s="962"/>
      <c r="AQ171" s="962"/>
      <c r="AR171" s="962"/>
      <c r="AS171" s="962"/>
      <c r="AT171" s="962"/>
      <c r="AU171" s="962"/>
      <c r="AV171" s="962"/>
      <c r="AW171" s="962"/>
      <c r="AX171" s="962"/>
      <c r="AY171" s="962"/>
      <c r="AZ171" s="962"/>
      <c r="BA171" s="962"/>
      <c r="BB171" s="962"/>
      <c r="BC171" s="962"/>
      <c r="BD171" s="962"/>
      <c r="BE171" s="962"/>
      <c r="BF171" s="962"/>
    </row>
    <row r="172" spans="1:58" s="963" customFormat="1" ht="11.25" customHeight="1">
      <c r="A172" s="1242"/>
      <c r="B172" s="1187"/>
      <c r="C172" s="1190"/>
      <c r="D172" s="964" t="s">
        <v>363</v>
      </c>
      <c r="E172" s="965">
        <v>0.4667</v>
      </c>
      <c r="F172" s="965"/>
      <c r="G172" s="966">
        <f t="shared" si="14"/>
        <v>0.4667</v>
      </c>
      <c r="H172" s="960"/>
      <c r="I172" s="1208"/>
      <c r="J172" s="1209"/>
      <c r="K172" s="1209"/>
      <c r="L172" s="1209"/>
      <c r="M172" s="1210"/>
      <c r="N172" s="961"/>
      <c r="O172" s="1208"/>
      <c r="P172" s="1209"/>
      <c r="Q172" s="1210"/>
      <c r="R172" s="962"/>
      <c r="S172" s="962"/>
      <c r="T172" s="962"/>
      <c r="U172" s="962"/>
      <c r="V172" s="962"/>
      <c r="W172" s="962"/>
      <c r="X172" s="962"/>
      <c r="Y172" s="962"/>
      <c r="Z172" s="962"/>
      <c r="AA172" s="962"/>
      <c r="AB172" s="962"/>
      <c r="AC172" s="962"/>
      <c r="AD172" s="962"/>
      <c r="AE172" s="962"/>
      <c r="AF172" s="962"/>
      <c r="AG172" s="962"/>
      <c r="AH172" s="962"/>
      <c r="AI172" s="962"/>
      <c r="AJ172" s="962"/>
      <c r="AK172" s="962"/>
      <c r="AL172" s="962"/>
      <c r="AM172" s="962"/>
      <c r="AN172" s="962"/>
      <c r="AO172" s="962"/>
      <c r="AP172" s="962"/>
      <c r="AQ172" s="962"/>
      <c r="AR172" s="962"/>
      <c r="AS172" s="962"/>
      <c r="AT172" s="962"/>
      <c r="AU172" s="962"/>
      <c r="AV172" s="962"/>
      <c r="AW172" s="962"/>
      <c r="AX172" s="962"/>
      <c r="AY172" s="962"/>
      <c r="AZ172" s="962"/>
      <c r="BA172" s="962"/>
      <c r="BB172" s="962"/>
      <c r="BC172" s="962"/>
      <c r="BD172" s="962"/>
      <c r="BE172" s="962"/>
      <c r="BF172" s="962"/>
    </row>
    <row r="173" spans="1:58" s="963" customFormat="1" ht="11.25" customHeight="1">
      <c r="A173" s="1242"/>
      <c r="B173" s="1187"/>
      <c r="C173" s="1190"/>
      <c r="D173" s="964" t="s">
        <v>364</v>
      </c>
      <c r="E173" s="965"/>
      <c r="F173" s="965"/>
      <c r="G173" s="966">
        <f t="shared" si="14"/>
        <v>0</v>
      </c>
      <c r="H173" s="960"/>
      <c r="I173" s="1208"/>
      <c r="J173" s="1209"/>
      <c r="K173" s="1209"/>
      <c r="L173" s="1209"/>
      <c r="M173" s="1210"/>
      <c r="N173" s="961"/>
      <c r="O173" s="1208"/>
      <c r="P173" s="1209"/>
      <c r="Q173" s="1210"/>
      <c r="R173" s="962"/>
      <c r="S173" s="962"/>
      <c r="T173" s="962"/>
      <c r="U173" s="962"/>
      <c r="V173" s="962"/>
      <c r="W173" s="962"/>
      <c r="X173" s="962"/>
      <c r="Y173" s="962"/>
      <c r="Z173" s="962"/>
      <c r="AA173" s="962"/>
      <c r="AB173" s="962"/>
      <c r="AC173" s="962"/>
      <c r="AD173" s="962"/>
      <c r="AE173" s="962"/>
      <c r="AF173" s="962"/>
      <c r="AG173" s="962"/>
      <c r="AH173" s="962"/>
      <c r="AI173" s="962"/>
      <c r="AJ173" s="962"/>
      <c r="AK173" s="962"/>
      <c r="AL173" s="962"/>
      <c r="AM173" s="962"/>
      <c r="AN173" s="962"/>
      <c r="AO173" s="962"/>
      <c r="AP173" s="962"/>
      <c r="AQ173" s="962"/>
      <c r="AR173" s="962"/>
      <c r="AS173" s="962"/>
      <c r="AT173" s="962"/>
      <c r="AU173" s="962"/>
      <c r="AV173" s="962"/>
      <c r="AW173" s="962"/>
      <c r="AX173" s="962"/>
      <c r="AY173" s="962"/>
      <c r="AZ173" s="962"/>
      <c r="BA173" s="962"/>
      <c r="BB173" s="962"/>
      <c r="BC173" s="962"/>
      <c r="BD173" s="962"/>
      <c r="BE173" s="962"/>
      <c r="BF173" s="962"/>
    </row>
    <row r="174" spans="1:58" s="963" customFormat="1" ht="11.25" customHeight="1">
      <c r="A174" s="1242"/>
      <c r="B174" s="1187"/>
      <c r="C174" s="1190"/>
      <c r="D174" s="964" t="s">
        <v>365</v>
      </c>
      <c r="E174" s="965"/>
      <c r="F174" s="965"/>
      <c r="G174" s="966">
        <f t="shared" si="14"/>
        <v>0</v>
      </c>
      <c r="H174" s="960"/>
      <c r="I174" s="1208"/>
      <c r="J174" s="1209"/>
      <c r="K174" s="1209"/>
      <c r="L174" s="1209"/>
      <c r="M174" s="1210"/>
      <c r="N174" s="961"/>
      <c r="O174" s="1208"/>
      <c r="P174" s="1209"/>
      <c r="Q174" s="1210"/>
      <c r="R174" s="962"/>
      <c r="S174" s="962"/>
      <c r="T174" s="962"/>
      <c r="U174" s="962"/>
      <c r="V174" s="962"/>
      <c r="W174" s="962"/>
      <c r="X174" s="962"/>
      <c r="Y174" s="962"/>
      <c r="Z174" s="962"/>
      <c r="AA174" s="962"/>
      <c r="AB174" s="962"/>
      <c r="AC174" s="962"/>
      <c r="AD174" s="962"/>
      <c r="AE174" s="962"/>
      <c r="AF174" s="962"/>
      <c r="AG174" s="962"/>
      <c r="AH174" s="962"/>
      <c r="AI174" s="962"/>
      <c r="AJ174" s="962"/>
      <c r="AK174" s="962"/>
      <c r="AL174" s="962"/>
      <c r="AM174" s="962"/>
      <c r="AN174" s="962"/>
      <c r="AO174" s="962"/>
      <c r="AP174" s="962"/>
      <c r="AQ174" s="962"/>
      <c r="AR174" s="962"/>
      <c r="AS174" s="962"/>
      <c r="AT174" s="962"/>
      <c r="AU174" s="962"/>
      <c r="AV174" s="962"/>
      <c r="AW174" s="962"/>
      <c r="AX174" s="962"/>
      <c r="AY174" s="962"/>
      <c r="AZ174" s="962"/>
      <c r="BA174" s="962"/>
      <c r="BB174" s="962"/>
      <c r="BC174" s="962"/>
      <c r="BD174" s="962"/>
      <c r="BE174" s="962"/>
      <c r="BF174" s="962"/>
    </row>
    <row r="175" spans="1:58" s="963" customFormat="1" ht="11.25" customHeight="1">
      <c r="A175" s="1242"/>
      <c r="B175" s="1187"/>
      <c r="C175" s="1190"/>
      <c r="D175" s="964" t="s">
        <v>366</v>
      </c>
      <c r="E175" s="965"/>
      <c r="F175" s="965"/>
      <c r="G175" s="966">
        <f t="shared" si="14"/>
        <v>0</v>
      </c>
      <c r="H175" s="960"/>
      <c r="I175" s="1208"/>
      <c r="J175" s="1209"/>
      <c r="K175" s="1209"/>
      <c r="L175" s="1209"/>
      <c r="M175" s="1210"/>
      <c r="N175" s="961"/>
      <c r="O175" s="1208"/>
      <c r="P175" s="1209"/>
      <c r="Q175" s="1210"/>
      <c r="R175" s="962"/>
      <c r="S175" s="962"/>
      <c r="T175" s="962"/>
      <c r="U175" s="962"/>
      <c r="V175" s="962"/>
      <c r="W175" s="962"/>
      <c r="X175" s="962"/>
      <c r="Y175" s="962"/>
      <c r="Z175" s="962"/>
      <c r="AA175" s="962"/>
      <c r="AB175" s="962"/>
      <c r="AC175" s="962"/>
      <c r="AD175" s="962"/>
      <c r="AE175" s="962"/>
      <c r="AF175" s="962"/>
      <c r="AG175" s="962"/>
      <c r="AH175" s="962"/>
      <c r="AI175" s="962"/>
      <c r="AJ175" s="962"/>
      <c r="AK175" s="962"/>
      <c r="AL175" s="962"/>
      <c r="AM175" s="962"/>
      <c r="AN175" s="962"/>
      <c r="AO175" s="962"/>
      <c r="AP175" s="962"/>
      <c r="AQ175" s="962"/>
      <c r="AR175" s="962"/>
      <c r="AS175" s="962"/>
      <c r="AT175" s="962"/>
      <c r="AU175" s="962"/>
      <c r="AV175" s="962"/>
      <c r="AW175" s="962"/>
      <c r="AX175" s="962"/>
      <c r="AY175" s="962"/>
      <c r="AZ175" s="962"/>
      <c r="BA175" s="962"/>
      <c r="BB175" s="962"/>
      <c r="BC175" s="962"/>
      <c r="BD175" s="962"/>
      <c r="BE175" s="962"/>
      <c r="BF175" s="962"/>
    </row>
    <row r="176" spans="1:58" s="963" customFormat="1" ht="11.25" customHeight="1">
      <c r="A176" s="1242"/>
      <c r="B176" s="1187"/>
      <c r="C176" s="1190"/>
      <c r="D176" s="964" t="s">
        <v>367</v>
      </c>
      <c r="E176" s="965"/>
      <c r="F176" s="965"/>
      <c r="G176" s="966">
        <f t="shared" si="14"/>
        <v>0</v>
      </c>
      <c r="H176" s="960"/>
      <c r="I176" s="1208"/>
      <c r="J176" s="1209"/>
      <c r="K176" s="1209"/>
      <c r="L176" s="1209"/>
      <c r="M176" s="1210"/>
      <c r="N176" s="961"/>
      <c r="O176" s="1208"/>
      <c r="P176" s="1209"/>
      <c r="Q176" s="1210"/>
      <c r="R176" s="962"/>
      <c r="S176" s="962"/>
      <c r="T176" s="962"/>
      <c r="U176" s="962"/>
      <c r="V176" s="962"/>
      <c r="W176" s="962"/>
      <c r="X176" s="962"/>
      <c r="Y176" s="962"/>
      <c r="Z176" s="962"/>
      <c r="AA176" s="962"/>
      <c r="AB176" s="962"/>
      <c r="AC176" s="962"/>
      <c r="AD176" s="962"/>
      <c r="AE176" s="962"/>
      <c r="AF176" s="962"/>
      <c r="AG176" s="962"/>
      <c r="AH176" s="962"/>
      <c r="AI176" s="962"/>
      <c r="AJ176" s="962"/>
      <c r="AK176" s="962"/>
      <c r="AL176" s="962"/>
      <c r="AM176" s="962"/>
      <c r="AN176" s="962"/>
      <c r="AO176" s="962"/>
      <c r="AP176" s="962"/>
      <c r="AQ176" s="962"/>
      <c r="AR176" s="962"/>
      <c r="AS176" s="962"/>
      <c r="AT176" s="962"/>
      <c r="AU176" s="962"/>
      <c r="AV176" s="962"/>
      <c r="AW176" s="962"/>
      <c r="AX176" s="962"/>
      <c r="AY176" s="962"/>
      <c r="AZ176" s="962"/>
      <c r="BA176" s="962"/>
      <c r="BB176" s="962"/>
      <c r="BC176" s="962"/>
      <c r="BD176" s="962"/>
      <c r="BE176" s="962"/>
      <c r="BF176" s="962"/>
    </row>
    <row r="177" spans="1:58" s="963" customFormat="1" ht="11.25" customHeight="1">
      <c r="A177" s="1242"/>
      <c r="B177" s="1187"/>
      <c r="C177" s="1190"/>
      <c r="D177" s="967" t="s">
        <v>368</v>
      </c>
      <c r="E177" s="968"/>
      <c r="F177" s="968"/>
      <c r="G177" s="969">
        <f t="shared" si="14"/>
        <v>0</v>
      </c>
      <c r="H177" s="960"/>
      <c r="I177" s="1208"/>
      <c r="J177" s="1209"/>
      <c r="K177" s="1209"/>
      <c r="L177" s="1209"/>
      <c r="M177" s="1210"/>
      <c r="N177" s="961"/>
      <c r="O177" s="1208"/>
      <c r="P177" s="1209"/>
      <c r="Q177" s="1210"/>
      <c r="R177" s="962"/>
      <c r="S177" s="962"/>
      <c r="T177" s="962"/>
      <c r="U177" s="962"/>
      <c r="V177" s="962"/>
      <c r="W177" s="962"/>
      <c r="X177" s="962"/>
      <c r="Y177" s="962"/>
      <c r="Z177" s="962"/>
      <c r="AA177" s="962"/>
      <c r="AB177" s="962"/>
      <c r="AC177" s="962"/>
      <c r="AD177" s="962"/>
      <c r="AE177" s="962"/>
      <c r="AF177" s="962"/>
      <c r="AG177" s="962"/>
      <c r="AH177" s="962"/>
      <c r="AI177" s="962"/>
      <c r="AJ177" s="962"/>
      <c r="AK177" s="962"/>
      <c r="AL177" s="962"/>
      <c r="AM177" s="962"/>
      <c r="AN177" s="962"/>
      <c r="AO177" s="962"/>
      <c r="AP177" s="962"/>
      <c r="AQ177" s="962"/>
      <c r="AR177" s="962"/>
      <c r="AS177" s="962"/>
      <c r="AT177" s="962"/>
      <c r="AU177" s="962"/>
      <c r="AV177" s="962"/>
      <c r="AW177" s="962"/>
      <c r="AX177" s="962"/>
      <c r="AY177" s="962"/>
      <c r="AZ177" s="962"/>
      <c r="BA177" s="962"/>
      <c r="BB177" s="962"/>
      <c r="BC177" s="962"/>
      <c r="BD177" s="962"/>
      <c r="BE177" s="962"/>
      <c r="BF177" s="962"/>
    </row>
    <row r="178" spans="1:58" s="963" customFormat="1" ht="11.25" customHeight="1">
      <c r="A178" s="1243"/>
      <c r="B178" s="1188"/>
      <c r="C178" s="1191"/>
      <c r="D178" s="970" t="s">
        <v>356</v>
      </c>
      <c r="E178" s="971">
        <f>SUM(E169:E177)</f>
        <v>1</v>
      </c>
      <c r="F178" s="971">
        <f>SUM(F169:F177)</f>
        <v>0</v>
      </c>
      <c r="G178" s="972">
        <f>SUM(E169:F177)</f>
        <v>1</v>
      </c>
      <c r="H178" s="973"/>
      <c r="I178" s="1208"/>
      <c r="J178" s="1209"/>
      <c r="K178" s="1209"/>
      <c r="L178" s="1209"/>
      <c r="M178" s="1210"/>
      <c r="N178" s="961"/>
      <c r="O178" s="1208"/>
      <c r="P178" s="1209"/>
      <c r="Q178" s="1210"/>
      <c r="R178" s="962"/>
      <c r="S178" s="962"/>
      <c r="T178" s="962"/>
      <c r="U178" s="962"/>
      <c r="V178" s="962"/>
      <c r="W178" s="962"/>
      <c r="X178" s="962"/>
      <c r="Y178" s="962"/>
      <c r="Z178" s="962"/>
      <c r="AA178" s="962"/>
      <c r="AB178" s="962"/>
      <c r="AC178" s="962"/>
      <c r="AD178" s="962"/>
      <c r="AE178" s="962"/>
      <c r="AF178" s="962"/>
      <c r="AG178" s="962"/>
      <c r="AH178" s="962"/>
      <c r="AI178" s="962"/>
      <c r="AJ178" s="962"/>
      <c r="AK178" s="962"/>
      <c r="AL178" s="962"/>
      <c r="AM178" s="962"/>
      <c r="AN178" s="962"/>
      <c r="AO178" s="962"/>
      <c r="AP178" s="962"/>
      <c r="AQ178" s="962"/>
      <c r="AR178" s="962"/>
      <c r="AS178" s="962"/>
      <c r="AT178" s="962"/>
      <c r="AU178" s="962"/>
      <c r="AV178" s="962"/>
      <c r="AW178" s="962"/>
      <c r="AX178" s="962"/>
      <c r="AY178" s="962"/>
      <c r="AZ178" s="962"/>
      <c r="BA178" s="962"/>
      <c r="BB178" s="962"/>
      <c r="BC178" s="962"/>
      <c r="BD178" s="962"/>
      <c r="BE178" s="962"/>
      <c r="BF178" s="962"/>
    </row>
    <row r="179" spans="1:58" s="39" customFormat="1" ht="11.25" customHeight="1">
      <c r="A179" s="1262">
        <v>18</v>
      </c>
      <c r="B179" s="1169" t="s">
        <v>173</v>
      </c>
      <c r="C179" s="1264" t="s">
        <v>175</v>
      </c>
      <c r="D179" s="130" t="s">
        <v>359</v>
      </c>
      <c r="E179" s="131"/>
      <c r="F179" s="131"/>
      <c r="G179" s="160">
        <f>SUM(E179:F179)</f>
        <v>0</v>
      </c>
      <c r="H179" s="38"/>
      <c r="I179" s="1084"/>
      <c r="J179" s="1083" t="s">
        <v>312</v>
      </c>
      <c r="K179" s="1083" t="s">
        <v>312</v>
      </c>
      <c r="L179" s="1083" t="s">
        <v>312</v>
      </c>
      <c r="M179" s="1215" t="s">
        <v>312</v>
      </c>
      <c r="N179" s="98"/>
      <c r="O179" s="1084"/>
      <c r="P179" s="1083"/>
      <c r="Q179" s="1088"/>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row>
    <row r="180" spans="1:58" s="39" customFormat="1" ht="11.25" customHeight="1">
      <c r="A180" s="1256"/>
      <c r="B180" s="1092"/>
      <c r="C180" s="1095"/>
      <c r="D180" s="132" t="s">
        <v>361</v>
      </c>
      <c r="E180" s="133"/>
      <c r="F180" s="133"/>
      <c r="G180" s="161">
        <f t="shared" ref="G180:G187" si="15">SUM(E180:F180)</f>
        <v>0</v>
      </c>
      <c r="H180" s="38"/>
      <c r="I180" s="1084"/>
      <c r="J180" s="1083"/>
      <c r="K180" s="1083"/>
      <c r="L180" s="1083"/>
      <c r="M180" s="1215"/>
      <c r="N180" s="98"/>
      <c r="O180" s="1084"/>
      <c r="P180" s="1083"/>
      <c r="Q180" s="1088"/>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row>
    <row r="181" spans="1:58" s="39" customFormat="1" ht="11.25" customHeight="1">
      <c r="A181" s="1256"/>
      <c r="B181" s="1092"/>
      <c r="C181" s="1095"/>
      <c r="D181" s="132" t="s">
        <v>362</v>
      </c>
      <c r="E181" s="133"/>
      <c r="F181" s="133"/>
      <c r="G181" s="161">
        <f t="shared" si="15"/>
        <v>0</v>
      </c>
      <c r="H181" s="38"/>
      <c r="I181" s="1084"/>
      <c r="J181" s="1083"/>
      <c r="K181" s="1083"/>
      <c r="L181" s="1083"/>
      <c r="M181" s="1215"/>
      <c r="N181" s="98"/>
      <c r="O181" s="1084"/>
      <c r="P181" s="1083"/>
      <c r="Q181" s="1088"/>
      <c r="R181" s="37"/>
      <c r="S181" s="37"/>
      <c r="T181" s="37"/>
      <c r="U181" s="37"/>
      <c r="V181" s="37"/>
      <c r="W181" s="37"/>
      <c r="X181" s="37"/>
      <c r="Y181" s="37"/>
      <c r="Z181" s="37"/>
      <c r="AA181" s="37"/>
      <c r="AB181" s="37"/>
      <c r="AC181" s="37"/>
      <c r="AD181" s="37"/>
      <c r="AE181" s="37"/>
      <c r="AF181" s="37"/>
      <c r="AG181" s="37"/>
      <c r="AH181" s="37"/>
      <c r="AI181" s="37"/>
      <c r="AJ181" s="37"/>
      <c r="AK181" s="37"/>
      <c r="AL181" s="37"/>
      <c r="AM181" s="37"/>
      <c r="AN181" s="37"/>
      <c r="AO181" s="37"/>
      <c r="AP181" s="37"/>
      <c r="AQ181" s="37"/>
      <c r="AR181" s="37"/>
      <c r="AS181" s="37"/>
      <c r="AT181" s="37"/>
      <c r="AU181" s="37"/>
      <c r="AV181" s="37"/>
      <c r="AW181" s="37"/>
      <c r="AX181" s="37"/>
      <c r="AY181" s="37"/>
      <c r="AZ181" s="37"/>
      <c r="BA181" s="37"/>
      <c r="BB181" s="37"/>
      <c r="BC181" s="37"/>
      <c r="BD181" s="37"/>
      <c r="BE181" s="37"/>
      <c r="BF181" s="37"/>
    </row>
    <row r="182" spans="1:58" s="39" customFormat="1" ht="11.25" customHeight="1">
      <c r="A182" s="1256"/>
      <c r="B182" s="1092"/>
      <c r="C182" s="1095"/>
      <c r="D182" s="132" t="s">
        <v>363</v>
      </c>
      <c r="E182" s="133"/>
      <c r="F182" s="133"/>
      <c r="G182" s="161">
        <f t="shared" si="15"/>
        <v>0</v>
      </c>
      <c r="H182" s="38"/>
      <c r="I182" s="1084"/>
      <c r="J182" s="1083"/>
      <c r="K182" s="1083"/>
      <c r="L182" s="1083"/>
      <c r="M182" s="1215"/>
      <c r="N182" s="98"/>
      <c r="O182" s="1084"/>
      <c r="P182" s="1083"/>
      <c r="Q182" s="1088"/>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row>
    <row r="183" spans="1:58" s="39" customFormat="1" ht="11.25" customHeight="1">
      <c r="A183" s="1256"/>
      <c r="B183" s="1092"/>
      <c r="C183" s="1095"/>
      <c r="D183" s="132" t="s">
        <v>364</v>
      </c>
      <c r="E183" s="133"/>
      <c r="F183" s="133"/>
      <c r="G183" s="161">
        <f t="shared" si="15"/>
        <v>0</v>
      </c>
      <c r="H183" s="38"/>
      <c r="I183" s="1084"/>
      <c r="J183" s="1083"/>
      <c r="K183" s="1083"/>
      <c r="L183" s="1083"/>
      <c r="M183" s="1215"/>
      <c r="N183" s="98"/>
      <c r="O183" s="1084"/>
      <c r="P183" s="1083"/>
      <c r="Q183" s="1088"/>
      <c r="R183" s="37"/>
      <c r="S183" s="37"/>
      <c r="T183" s="37"/>
      <c r="U183" s="37"/>
      <c r="V183" s="37"/>
      <c r="W183" s="37"/>
      <c r="X183" s="37"/>
      <c r="Y183" s="37"/>
      <c r="Z183" s="37"/>
      <c r="AA183" s="37"/>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c r="BE183" s="37"/>
      <c r="BF183" s="37"/>
    </row>
    <row r="184" spans="1:58" s="39" customFormat="1" ht="11.25" customHeight="1">
      <c r="A184" s="1256"/>
      <c r="B184" s="1092"/>
      <c r="C184" s="1095"/>
      <c r="D184" s="132" t="s">
        <v>365</v>
      </c>
      <c r="E184" s="133"/>
      <c r="F184" s="133"/>
      <c r="G184" s="161">
        <f t="shared" si="15"/>
        <v>0</v>
      </c>
      <c r="H184" s="38"/>
      <c r="I184" s="1084"/>
      <c r="J184" s="1083"/>
      <c r="K184" s="1083"/>
      <c r="L184" s="1083"/>
      <c r="M184" s="1215"/>
      <c r="N184" s="98"/>
      <c r="O184" s="1084"/>
      <c r="P184" s="1083"/>
      <c r="Q184" s="1088"/>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row>
    <row r="185" spans="1:58" s="39" customFormat="1" ht="11.25" customHeight="1">
      <c r="A185" s="1256"/>
      <c r="B185" s="1092"/>
      <c r="C185" s="1095"/>
      <c r="D185" s="132" t="s">
        <v>366</v>
      </c>
      <c r="E185" s="133"/>
      <c r="F185" s="133"/>
      <c r="G185" s="161">
        <f t="shared" si="15"/>
        <v>0</v>
      </c>
      <c r="H185" s="38"/>
      <c r="I185" s="1084"/>
      <c r="J185" s="1083"/>
      <c r="K185" s="1083"/>
      <c r="L185" s="1083"/>
      <c r="M185" s="1215"/>
      <c r="N185" s="98"/>
      <c r="O185" s="1084"/>
      <c r="P185" s="1083"/>
      <c r="Q185" s="1088"/>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row>
    <row r="186" spans="1:58" s="39" customFormat="1" ht="11.25" customHeight="1">
      <c r="A186" s="1256"/>
      <c r="B186" s="1092"/>
      <c r="C186" s="1095"/>
      <c r="D186" s="132" t="s">
        <v>367</v>
      </c>
      <c r="E186" s="133"/>
      <c r="F186" s="133"/>
      <c r="G186" s="161">
        <f t="shared" si="15"/>
        <v>0</v>
      </c>
      <c r="H186" s="38"/>
      <c r="I186" s="1084"/>
      <c r="J186" s="1083"/>
      <c r="K186" s="1083"/>
      <c r="L186" s="1083"/>
      <c r="M186" s="1215"/>
      <c r="N186" s="98"/>
      <c r="O186" s="1084"/>
      <c r="P186" s="1083"/>
      <c r="Q186" s="1088"/>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row>
    <row r="187" spans="1:58" s="39" customFormat="1" ht="11.25" customHeight="1">
      <c r="A187" s="1256"/>
      <c r="B187" s="1092"/>
      <c r="C187" s="1095"/>
      <c r="D187" s="134" t="s">
        <v>368</v>
      </c>
      <c r="E187" s="135"/>
      <c r="F187" s="135"/>
      <c r="G187" s="162">
        <f t="shared" si="15"/>
        <v>0</v>
      </c>
      <c r="H187" s="38"/>
      <c r="I187" s="1084"/>
      <c r="J187" s="1083"/>
      <c r="K187" s="1083"/>
      <c r="L187" s="1083"/>
      <c r="M187" s="1215"/>
      <c r="N187" s="98"/>
      <c r="O187" s="1084"/>
      <c r="P187" s="1083"/>
      <c r="Q187" s="1088"/>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row>
    <row r="188" spans="1:58" s="39" customFormat="1" ht="11.25" customHeight="1">
      <c r="A188" s="1263"/>
      <c r="B188" s="1170"/>
      <c r="C188" s="1265"/>
      <c r="D188" s="148" t="s">
        <v>356</v>
      </c>
      <c r="E188" s="149">
        <f>SUM(E179:E187)</f>
        <v>0</v>
      </c>
      <c r="F188" s="149">
        <f>SUM(F179:F187)</f>
        <v>0</v>
      </c>
      <c r="G188" s="117">
        <f>SUM(E179:F187)</f>
        <v>0</v>
      </c>
      <c r="H188" s="119"/>
      <c r="I188" s="1084"/>
      <c r="J188" s="1083"/>
      <c r="K188" s="1083"/>
      <c r="L188" s="1083"/>
      <c r="M188" s="1215"/>
      <c r="N188" s="98"/>
      <c r="O188" s="1084"/>
      <c r="P188" s="1083"/>
      <c r="Q188" s="1088"/>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row>
    <row r="189" spans="1:58" s="39" customFormat="1" ht="11.25" customHeight="1">
      <c r="A189" s="1071">
        <v>18</v>
      </c>
      <c r="B189" s="1074" t="s">
        <v>181</v>
      </c>
      <c r="C189" s="1077" t="s">
        <v>182</v>
      </c>
      <c r="D189" s="123" t="s">
        <v>359</v>
      </c>
      <c r="E189" s="124"/>
      <c r="F189" s="124"/>
      <c r="G189" s="157">
        <f>SUM(E189:F189)</f>
        <v>0</v>
      </c>
      <c r="H189" s="38"/>
      <c r="I189" s="1080" t="s">
        <v>38</v>
      </c>
      <c r="J189" s="1081" t="s">
        <v>312</v>
      </c>
      <c r="K189" s="1081" t="s">
        <v>312</v>
      </c>
      <c r="L189" s="1081" t="s">
        <v>312</v>
      </c>
      <c r="M189" s="1085" t="s">
        <v>312</v>
      </c>
      <c r="N189" s="98"/>
      <c r="O189" s="1080" t="s">
        <v>51</v>
      </c>
      <c r="P189" s="1081" t="s">
        <v>50</v>
      </c>
      <c r="Q189" s="1086" t="s">
        <v>50</v>
      </c>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row>
    <row r="190" spans="1:58" s="39" customFormat="1" ht="11.25" customHeight="1">
      <c r="A190" s="1072"/>
      <c r="B190" s="1075"/>
      <c r="C190" s="1078"/>
      <c r="D190" s="125" t="s">
        <v>361</v>
      </c>
      <c r="E190" s="126"/>
      <c r="F190" s="126"/>
      <c r="G190" s="158">
        <f t="shared" ref="G190:G197" si="16">SUM(E190:F190)</f>
        <v>0</v>
      </c>
      <c r="H190" s="38"/>
      <c r="I190" s="1080"/>
      <c r="J190" s="1081"/>
      <c r="K190" s="1081"/>
      <c r="L190" s="1081"/>
      <c r="M190" s="1085"/>
      <c r="N190" s="98"/>
      <c r="O190" s="1080"/>
      <c r="P190" s="1081"/>
      <c r="Q190" s="1086"/>
      <c r="R190" s="37"/>
      <c r="S190" s="37"/>
      <c r="T190" s="37"/>
      <c r="U190" s="37"/>
      <c r="V190" s="37"/>
      <c r="W190" s="37"/>
      <c r="X190" s="37"/>
      <c r="Y190" s="37"/>
      <c r="Z190" s="37"/>
      <c r="AA190" s="37"/>
      <c r="AB190" s="37"/>
      <c r="AC190" s="37"/>
      <c r="AD190" s="37"/>
      <c r="AE190" s="37"/>
      <c r="AF190" s="37"/>
      <c r="AG190" s="37"/>
      <c r="AH190" s="37"/>
      <c r="AI190" s="37"/>
      <c r="AJ190" s="37"/>
      <c r="AK190" s="37"/>
      <c r="AL190" s="37"/>
      <c r="AM190" s="37"/>
      <c r="AN190" s="37"/>
      <c r="AO190" s="37"/>
      <c r="AP190" s="37"/>
      <c r="AQ190" s="37"/>
      <c r="AR190" s="37"/>
      <c r="AS190" s="37"/>
      <c r="AT190" s="37"/>
      <c r="AU190" s="37"/>
      <c r="AV190" s="37"/>
      <c r="AW190" s="37"/>
      <c r="AX190" s="37"/>
      <c r="AY190" s="37"/>
      <c r="AZ190" s="37"/>
      <c r="BA190" s="37"/>
      <c r="BB190" s="37"/>
      <c r="BC190" s="37"/>
      <c r="BD190" s="37"/>
      <c r="BE190" s="37"/>
      <c r="BF190" s="37"/>
    </row>
    <row r="191" spans="1:58" s="39" customFormat="1" ht="11.25" customHeight="1">
      <c r="A191" s="1072"/>
      <c r="B191" s="1075"/>
      <c r="C191" s="1078"/>
      <c r="D191" s="125" t="s">
        <v>362</v>
      </c>
      <c r="E191" s="126"/>
      <c r="F191" s="126"/>
      <c r="G191" s="158">
        <f t="shared" si="16"/>
        <v>0</v>
      </c>
      <c r="H191" s="38"/>
      <c r="I191" s="1080"/>
      <c r="J191" s="1081"/>
      <c r="K191" s="1081"/>
      <c r="L191" s="1081"/>
      <c r="M191" s="1085"/>
      <c r="N191" s="98"/>
      <c r="O191" s="1080"/>
      <c r="P191" s="1081"/>
      <c r="Q191" s="1086"/>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row>
    <row r="192" spans="1:58" s="39" customFormat="1" ht="11.25" customHeight="1">
      <c r="A192" s="1072"/>
      <c r="B192" s="1075"/>
      <c r="C192" s="1078"/>
      <c r="D192" s="125" t="s">
        <v>363</v>
      </c>
      <c r="E192" s="126">
        <v>0.98919999999999997</v>
      </c>
      <c r="F192" s="126"/>
      <c r="G192" s="158">
        <f t="shared" si="16"/>
        <v>0.98919999999999997</v>
      </c>
      <c r="H192" s="38"/>
      <c r="I192" s="1080"/>
      <c r="J192" s="1081"/>
      <c r="K192" s="1081"/>
      <c r="L192" s="1081"/>
      <c r="M192" s="1085"/>
      <c r="N192" s="98"/>
      <c r="O192" s="1080"/>
      <c r="P192" s="1081"/>
      <c r="Q192" s="1086"/>
      <c r="R192" s="37"/>
      <c r="S192" s="37"/>
      <c r="T192" s="37"/>
      <c r="U192" s="37"/>
      <c r="V192" s="37"/>
      <c r="W192" s="37"/>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c r="BE192" s="37"/>
      <c r="BF192" s="37"/>
    </row>
    <row r="193" spans="1:58" s="39" customFormat="1" ht="11.25" customHeight="1">
      <c r="A193" s="1072"/>
      <c r="B193" s="1075"/>
      <c r="C193" s="1078"/>
      <c r="D193" s="125" t="s">
        <v>364</v>
      </c>
      <c r="E193" s="126"/>
      <c r="F193" s="126"/>
      <c r="G193" s="158">
        <f t="shared" si="16"/>
        <v>0</v>
      </c>
      <c r="H193" s="38"/>
      <c r="I193" s="1080"/>
      <c r="J193" s="1081"/>
      <c r="K193" s="1081"/>
      <c r="L193" s="1081"/>
      <c r="M193" s="1085"/>
      <c r="N193" s="98"/>
      <c r="O193" s="1080"/>
      <c r="P193" s="1081"/>
      <c r="Q193" s="1086"/>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row>
    <row r="194" spans="1:58" s="39" customFormat="1" ht="11.25" customHeight="1">
      <c r="A194" s="1072"/>
      <c r="B194" s="1075"/>
      <c r="C194" s="1078"/>
      <c r="D194" s="125" t="s">
        <v>365</v>
      </c>
      <c r="E194" s="126"/>
      <c r="F194" s="126"/>
      <c r="G194" s="158">
        <f t="shared" si="16"/>
        <v>0</v>
      </c>
      <c r="H194" s="38"/>
      <c r="I194" s="1080"/>
      <c r="J194" s="1081"/>
      <c r="K194" s="1081"/>
      <c r="L194" s="1081"/>
      <c r="M194" s="1085"/>
      <c r="N194" s="98"/>
      <c r="O194" s="1080"/>
      <c r="P194" s="1081"/>
      <c r="Q194" s="1086"/>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row>
    <row r="195" spans="1:58" s="39" customFormat="1" ht="11.25" customHeight="1">
      <c r="A195" s="1072"/>
      <c r="B195" s="1075"/>
      <c r="C195" s="1078"/>
      <c r="D195" s="125" t="s">
        <v>366</v>
      </c>
      <c r="E195" s="126"/>
      <c r="F195" s="126"/>
      <c r="G195" s="158">
        <f t="shared" si="16"/>
        <v>0</v>
      </c>
      <c r="H195" s="38"/>
      <c r="I195" s="1080"/>
      <c r="J195" s="1081"/>
      <c r="K195" s="1081"/>
      <c r="L195" s="1081"/>
      <c r="M195" s="1085"/>
      <c r="N195" s="98"/>
      <c r="O195" s="1080"/>
      <c r="P195" s="1081"/>
      <c r="Q195" s="1086"/>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row>
    <row r="196" spans="1:58" s="39" customFormat="1" ht="11.25" customHeight="1">
      <c r="A196" s="1072"/>
      <c r="B196" s="1075"/>
      <c r="C196" s="1078"/>
      <c r="D196" s="125" t="s">
        <v>367</v>
      </c>
      <c r="E196" s="126"/>
      <c r="F196" s="126"/>
      <c r="G196" s="158">
        <f t="shared" si="16"/>
        <v>0</v>
      </c>
      <c r="H196" s="38"/>
      <c r="I196" s="1080"/>
      <c r="J196" s="1081"/>
      <c r="K196" s="1081"/>
      <c r="L196" s="1081"/>
      <c r="M196" s="1085"/>
      <c r="N196" s="98"/>
      <c r="O196" s="1080"/>
      <c r="P196" s="1081"/>
      <c r="Q196" s="1086"/>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row>
    <row r="197" spans="1:58" s="39" customFormat="1" ht="11.25" customHeight="1">
      <c r="A197" s="1072"/>
      <c r="B197" s="1075"/>
      <c r="C197" s="1078"/>
      <c r="D197" s="127" t="s">
        <v>368</v>
      </c>
      <c r="E197" s="128">
        <v>1.12E-2</v>
      </c>
      <c r="F197" s="128"/>
      <c r="G197" s="159">
        <f t="shared" si="16"/>
        <v>1.12E-2</v>
      </c>
      <c r="H197" s="38"/>
      <c r="I197" s="1080"/>
      <c r="J197" s="1081"/>
      <c r="K197" s="1081"/>
      <c r="L197" s="1081"/>
      <c r="M197" s="1085"/>
      <c r="N197" s="98"/>
      <c r="O197" s="1080"/>
      <c r="P197" s="1081"/>
      <c r="Q197" s="1086"/>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row>
    <row r="198" spans="1:58" s="39" customFormat="1" ht="11.25" customHeight="1">
      <c r="A198" s="1073"/>
      <c r="B198" s="1076"/>
      <c r="C198" s="1079"/>
      <c r="D198" s="145" t="s">
        <v>356</v>
      </c>
      <c r="E198" s="146">
        <f>SUM(E189:E197)</f>
        <v>1.0004</v>
      </c>
      <c r="F198" s="146">
        <f>SUM(F189:F197)</f>
        <v>0</v>
      </c>
      <c r="G198" s="99">
        <f>SUM(E189:F197)</f>
        <v>1.0004</v>
      </c>
      <c r="H198" s="119"/>
      <c r="I198" s="1080"/>
      <c r="J198" s="1081"/>
      <c r="K198" s="1081"/>
      <c r="L198" s="1081"/>
      <c r="M198" s="1085"/>
      <c r="N198" s="98"/>
      <c r="O198" s="1080"/>
      <c r="P198" s="1081"/>
      <c r="Q198" s="1086"/>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row>
    <row r="199" spans="1:58" s="39" customFormat="1" ht="11.25" customHeight="1">
      <c r="A199" s="1262">
        <v>19</v>
      </c>
      <c r="B199" s="1169" t="s">
        <v>187</v>
      </c>
      <c r="C199" s="1171" t="s">
        <v>188</v>
      </c>
      <c r="D199" s="130" t="s">
        <v>359</v>
      </c>
      <c r="E199" s="131"/>
      <c r="F199" s="131"/>
      <c r="G199" s="160">
        <f>SUM(E199:F199)</f>
        <v>0</v>
      </c>
      <c r="H199" s="40"/>
      <c r="I199" s="1214" t="s">
        <v>38</v>
      </c>
      <c r="J199" s="1083" t="s">
        <v>312</v>
      </c>
      <c r="K199" s="1083" t="s">
        <v>312</v>
      </c>
      <c r="L199" s="1083" t="s">
        <v>312</v>
      </c>
      <c r="M199" s="1088" t="s">
        <v>312</v>
      </c>
      <c r="N199" s="98"/>
      <c r="O199" s="1084" t="s">
        <v>51</v>
      </c>
      <c r="P199" s="1083" t="s">
        <v>50</v>
      </c>
      <c r="Q199" s="1088" t="s">
        <v>50</v>
      </c>
      <c r="R199" s="37"/>
      <c r="S199" s="37"/>
      <c r="T199" s="37"/>
      <c r="U199" s="37"/>
      <c r="V199" s="37"/>
      <c r="W199" s="37"/>
      <c r="X199" s="37"/>
      <c r="Y199" s="37"/>
      <c r="Z199" s="37"/>
      <c r="AA199" s="37"/>
      <c r="AB199" s="37"/>
      <c r="AC199" s="37"/>
      <c r="AD199" s="37"/>
      <c r="AE199" s="37"/>
      <c r="AF199" s="37"/>
      <c r="AG199" s="37"/>
      <c r="AH199" s="37"/>
      <c r="AI199" s="37"/>
      <c r="AJ199" s="37"/>
      <c r="AK199" s="37"/>
      <c r="AL199" s="37"/>
      <c r="AM199" s="37"/>
      <c r="AN199" s="37"/>
      <c r="AO199" s="37"/>
      <c r="AP199" s="37"/>
      <c r="AQ199" s="37"/>
      <c r="AR199" s="37"/>
      <c r="AS199" s="37"/>
      <c r="AT199" s="37"/>
      <c r="AU199" s="37"/>
      <c r="AV199" s="37"/>
      <c r="AW199" s="37"/>
      <c r="AX199" s="37"/>
      <c r="AY199" s="37"/>
      <c r="AZ199" s="37"/>
      <c r="BA199" s="37"/>
      <c r="BB199" s="37"/>
      <c r="BC199" s="37"/>
      <c r="BD199" s="37"/>
      <c r="BE199" s="37"/>
      <c r="BF199" s="37"/>
    </row>
    <row r="200" spans="1:58" s="39" customFormat="1" ht="11.25" customHeight="1">
      <c r="A200" s="1256"/>
      <c r="B200" s="1092"/>
      <c r="C200" s="1172"/>
      <c r="D200" s="132" t="s">
        <v>361</v>
      </c>
      <c r="E200" s="133"/>
      <c r="F200" s="133"/>
      <c r="G200" s="161">
        <f t="shared" ref="G200:G207" si="17">SUM(E200:F200)</f>
        <v>0</v>
      </c>
      <c r="H200" s="40"/>
      <c r="I200" s="1084"/>
      <c r="J200" s="1083"/>
      <c r="K200" s="1083"/>
      <c r="L200" s="1083"/>
      <c r="M200" s="1088"/>
      <c r="N200" s="98"/>
      <c r="O200" s="1084"/>
      <c r="P200" s="1083"/>
      <c r="Q200" s="1088"/>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row>
    <row r="201" spans="1:58" s="39" customFormat="1" ht="11.25" customHeight="1">
      <c r="A201" s="1256"/>
      <c r="B201" s="1092"/>
      <c r="C201" s="1172"/>
      <c r="D201" s="132" t="s">
        <v>362</v>
      </c>
      <c r="E201" s="133"/>
      <c r="F201" s="133"/>
      <c r="G201" s="161">
        <f t="shared" si="17"/>
        <v>0</v>
      </c>
      <c r="H201" s="40"/>
      <c r="I201" s="1084"/>
      <c r="J201" s="1083"/>
      <c r="K201" s="1083"/>
      <c r="L201" s="1083"/>
      <c r="M201" s="1088"/>
      <c r="N201" s="98"/>
      <c r="O201" s="1084"/>
      <c r="P201" s="1083"/>
      <c r="Q201" s="1088"/>
      <c r="R201" s="37"/>
      <c r="S201" s="37"/>
      <c r="T201" s="37"/>
      <c r="U201" s="37"/>
      <c r="V201" s="37"/>
      <c r="W201" s="37"/>
      <c r="X201" s="37"/>
      <c r="Y201" s="37"/>
      <c r="Z201" s="37"/>
      <c r="AA201" s="37"/>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c r="BE201" s="37"/>
      <c r="BF201" s="37"/>
    </row>
    <row r="202" spans="1:58" s="39" customFormat="1" ht="11.25" customHeight="1">
      <c r="A202" s="1256"/>
      <c r="B202" s="1092"/>
      <c r="C202" s="1172"/>
      <c r="D202" s="132" t="s">
        <v>363</v>
      </c>
      <c r="E202" s="133">
        <v>1</v>
      </c>
      <c r="F202" s="133"/>
      <c r="G202" s="161">
        <f t="shared" si="17"/>
        <v>1</v>
      </c>
      <c r="H202" s="40"/>
      <c r="I202" s="1084"/>
      <c r="J202" s="1083"/>
      <c r="K202" s="1083"/>
      <c r="L202" s="1083"/>
      <c r="M202" s="1088"/>
      <c r="N202" s="98"/>
      <c r="O202" s="1084"/>
      <c r="P202" s="1083"/>
      <c r="Q202" s="1088"/>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row>
    <row r="203" spans="1:58" s="39" customFormat="1" ht="11.25" customHeight="1">
      <c r="A203" s="1256"/>
      <c r="B203" s="1092"/>
      <c r="C203" s="1172"/>
      <c r="D203" s="132" t="s">
        <v>364</v>
      </c>
      <c r="E203" s="133"/>
      <c r="F203" s="133"/>
      <c r="G203" s="161">
        <f t="shared" si="17"/>
        <v>0</v>
      </c>
      <c r="H203" s="40"/>
      <c r="I203" s="1084"/>
      <c r="J203" s="1083"/>
      <c r="K203" s="1083"/>
      <c r="L203" s="1083"/>
      <c r="M203" s="1088"/>
      <c r="N203" s="98"/>
      <c r="O203" s="1084"/>
      <c r="P203" s="1083"/>
      <c r="Q203" s="1088"/>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row>
    <row r="204" spans="1:58" s="39" customFormat="1" ht="11.25" customHeight="1">
      <c r="A204" s="1256"/>
      <c r="B204" s="1092"/>
      <c r="C204" s="1172"/>
      <c r="D204" s="132" t="s">
        <v>365</v>
      </c>
      <c r="E204" s="133"/>
      <c r="F204" s="133"/>
      <c r="G204" s="161">
        <f t="shared" si="17"/>
        <v>0</v>
      </c>
      <c r="H204" s="40"/>
      <c r="I204" s="1084"/>
      <c r="J204" s="1083"/>
      <c r="K204" s="1083"/>
      <c r="L204" s="1083"/>
      <c r="M204" s="1088"/>
      <c r="N204" s="98"/>
      <c r="O204" s="1084"/>
      <c r="P204" s="1083"/>
      <c r="Q204" s="1088"/>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row>
    <row r="205" spans="1:58" s="39" customFormat="1" ht="11.25" customHeight="1">
      <c r="A205" s="1256"/>
      <c r="B205" s="1092"/>
      <c r="C205" s="1172"/>
      <c r="D205" s="132" t="s">
        <v>366</v>
      </c>
      <c r="E205" s="133"/>
      <c r="F205" s="133"/>
      <c r="G205" s="161">
        <f t="shared" si="17"/>
        <v>0</v>
      </c>
      <c r="H205" s="40"/>
      <c r="I205" s="1084"/>
      <c r="J205" s="1083"/>
      <c r="K205" s="1083"/>
      <c r="L205" s="1083"/>
      <c r="M205" s="1088"/>
      <c r="N205" s="98"/>
      <c r="O205" s="1084"/>
      <c r="P205" s="1083"/>
      <c r="Q205" s="1088"/>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row>
    <row r="206" spans="1:58" s="39" customFormat="1" ht="11.25" customHeight="1">
      <c r="A206" s="1256"/>
      <c r="B206" s="1092"/>
      <c r="C206" s="1172"/>
      <c r="D206" s="132" t="s">
        <v>367</v>
      </c>
      <c r="E206" s="133"/>
      <c r="F206" s="133"/>
      <c r="G206" s="161">
        <f t="shared" si="17"/>
        <v>0</v>
      </c>
      <c r="H206" s="40"/>
      <c r="I206" s="1084"/>
      <c r="J206" s="1083"/>
      <c r="K206" s="1083"/>
      <c r="L206" s="1083"/>
      <c r="M206" s="1088"/>
      <c r="N206" s="98"/>
      <c r="O206" s="1084"/>
      <c r="P206" s="1083"/>
      <c r="Q206" s="1088"/>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row>
    <row r="207" spans="1:58" s="39" customFormat="1" ht="11.25" customHeight="1">
      <c r="A207" s="1256"/>
      <c r="B207" s="1092"/>
      <c r="C207" s="1172"/>
      <c r="D207" s="134" t="s">
        <v>368</v>
      </c>
      <c r="E207" s="135"/>
      <c r="F207" s="135"/>
      <c r="G207" s="162">
        <f t="shared" si="17"/>
        <v>0</v>
      </c>
      <c r="H207" s="40"/>
      <c r="I207" s="1084"/>
      <c r="J207" s="1083"/>
      <c r="K207" s="1083"/>
      <c r="L207" s="1083"/>
      <c r="M207" s="1088"/>
      <c r="N207" s="98"/>
      <c r="O207" s="1084"/>
      <c r="P207" s="1083"/>
      <c r="Q207" s="1088"/>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row>
    <row r="208" spans="1:58" s="39" customFormat="1" ht="11.25" customHeight="1">
      <c r="A208" s="1263"/>
      <c r="B208" s="1170"/>
      <c r="C208" s="1173"/>
      <c r="D208" s="140" t="s">
        <v>356</v>
      </c>
      <c r="E208" s="144">
        <f>SUM(E199:E207)</f>
        <v>1</v>
      </c>
      <c r="F208" s="144">
        <f>SUM(F199:F207)</f>
        <v>0</v>
      </c>
      <c r="G208" s="114">
        <f>SUM(E208:F208)</f>
        <v>1</v>
      </c>
      <c r="H208" s="119"/>
      <c r="I208" s="1084"/>
      <c r="J208" s="1083"/>
      <c r="K208" s="1083"/>
      <c r="L208" s="1083"/>
      <c r="M208" s="1088"/>
      <c r="N208" s="98"/>
      <c r="O208" s="1084"/>
      <c r="P208" s="1083"/>
      <c r="Q208" s="1088"/>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row>
    <row r="209" spans="1:58" s="39" customFormat="1" ht="11.25" customHeight="1">
      <c r="A209" s="1071">
        <v>20</v>
      </c>
      <c r="B209" s="1074" t="s">
        <v>187</v>
      </c>
      <c r="C209" s="1077" t="s">
        <v>193</v>
      </c>
      <c r="D209" s="123" t="s">
        <v>359</v>
      </c>
      <c r="E209" s="124"/>
      <c r="F209" s="124"/>
      <c r="G209" s="157">
        <f>SUM(E209:F209)</f>
        <v>0</v>
      </c>
      <c r="H209" s="38"/>
      <c r="I209" s="1080" t="s">
        <v>312</v>
      </c>
      <c r="J209" s="1081" t="s">
        <v>312</v>
      </c>
      <c r="K209" s="1081" t="s">
        <v>38</v>
      </c>
      <c r="L209" s="1081" t="s">
        <v>312</v>
      </c>
      <c r="M209" s="1085" t="s">
        <v>312</v>
      </c>
      <c r="N209" s="98"/>
      <c r="O209" s="1080" t="s">
        <v>51</v>
      </c>
      <c r="P209" s="1081" t="s">
        <v>50</v>
      </c>
      <c r="Q209" s="1086" t="s">
        <v>50</v>
      </c>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row>
    <row r="210" spans="1:58" s="39" customFormat="1" ht="11.25" customHeight="1">
      <c r="A210" s="1072"/>
      <c r="B210" s="1075"/>
      <c r="C210" s="1078"/>
      <c r="D210" s="125" t="s">
        <v>361</v>
      </c>
      <c r="E210" s="126"/>
      <c r="F210" s="126"/>
      <c r="G210" s="158">
        <f t="shared" ref="G210:G217" si="18">SUM(E210:F210)</f>
        <v>0</v>
      </c>
      <c r="H210" s="38"/>
      <c r="I210" s="1080"/>
      <c r="J210" s="1081"/>
      <c r="K210" s="1081"/>
      <c r="L210" s="1081"/>
      <c r="M210" s="1085"/>
      <c r="N210" s="98"/>
      <c r="O210" s="1080"/>
      <c r="P210" s="1081"/>
      <c r="Q210" s="1086"/>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row>
    <row r="211" spans="1:58" s="39" customFormat="1" ht="11.25" customHeight="1">
      <c r="A211" s="1072"/>
      <c r="B211" s="1075"/>
      <c r="C211" s="1078"/>
      <c r="D211" s="125" t="s">
        <v>362</v>
      </c>
      <c r="E211" s="126">
        <v>0.64039999999999997</v>
      </c>
      <c r="F211" s="126"/>
      <c r="G211" s="158">
        <f t="shared" si="18"/>
        <v>0.64039999999999997</v>
      </c>
      <c r="H211" s="38"/>
      <c r="I211" s="1080"/>
      <c r="J211" s="1081"/>
      <c r="K211" s="1081"/>
      <c r="L211" s="1081"/>
      <c r="M211" s="1085"/>
      <c r="N211" s="98"/>
      <c r="O211" s="1080"/>
      <c r="P211" s="1081"/>
      <c r="Q211" s="1086"/>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row>
    <row r="212" spans="1:58" s="39" customFormat="1" ht="11.25" customHeight="1">
      <c r="A212" s="1072"/>
      <c r="B212" s="1075"/>
      <c r="C212" s="1078"/>
      <c r="D212" s="125" t="s">
        <v>363</v>
      </c>
      <c r="E212" s="126">
        <v>0.29659999999999997</v>
      </c>
      <c r="F212" s="126"/>
      <c r="G212" s="158">
        <f>SUM(E212:E212)</f>
        <v>0.29659999999999997</v>
      </c>
      <c r="H212" s="38"/>
      <c r="I212" s="1080"/>
      <c r="J212" s="1081"/>
      <c r="K212" s="1081"/>
      <c r="L212" s="1081"/>
      <c r="M212" s="1085"/>
      <c r="N212" s="98"/>
      <c r="O212" s="1080"/>
      <c r="P212" s="1081"/>
      <c r="Q212" s="1086"/>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row>
    <row r="213" spans="1:58" s="39" customFormat="1" ht="11.25" customHeight="1">
      <c r="A213" s="1072"/>
      <c r="B213" s="1075"/>
      <c r="C213" s="1078"/>
      <c r="D213" s="125" t="s">
        <v>364</v>
      </c>
      <c r="E213" s="126"/>
      <c r="F213" s="126"/>
      <c r="G213" s="158">
        <f t="shared" si="18"/>
        <v>0</v>
      </c>
      <c r="H213" s="38"/>
      <c r="I213" s="1080"/>
      <c r="J213" s="1081"/>
      <c r="K213" s="1081"/>
      <c r="L213" s="1081"/>
      <c r="M213" s="1085"/>
      <c r="N213" s="98"/>
      <c r="O213" s="1080"/>
      <c r="P213" s="1081"/>
      <c r="Q213" s="1086"/>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row>
    <row r="214" spans="1:58" s="39" customFormat="1" ht="11.25" customHeight="1">
      <c r="A214" s="1072"/>
      <c r="B214" s="1075"/>
      <c r="C214" s="1078"/>
      <c r="D214" s="125" t="s">
        <v>365</v>
      </c>
      <c r="E214" s="126">
        <v>4.7300000000000002E-2</v>
      </c>
      <c r="F214" s="126"/>
      <c r="G214" s="158">
        <f t="shared" si="18"/>
        <v>4.7300000000000002E-2</v>
      </c>
      <c r="H214" s="38"/>
      <c r="I214" s="1080"/>
      <c r="J214" s="1081"/>
      <c r="K214" s="1081"/>
      <c r="L214" s="1081"/>
      <c r="M214" s="1085"/>
      <c r="N214" s="98"/>
      <c r="O214" s="1080"/>
      <c r="P214" s="1081"/>
      <c r="Q214" s="1086"/>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row>
    <row r="215" spans="1:58" s="39" customFormat="1" ht="11.25" customHeight="1">
      <c r="A215" s="1072"/>
      <c r="B215" s="1075"/>
      <c r="C215" s="1078"/>
      <c r="D215" s="125" t="s">
        <v>366</v>
      </c>
      <c r="E215" s="126">
        <v>1.5699999999999999E-2</v>
      </c>
      <c r="F215" s="126"/>
      <c r="G215" s="158">
        <f t="shared" si="18"/>
        <v>1.5699999999999999E-2</v>
      </c>
      <c r="H215" s="38"/>
      <c r="I215" s="1080"/>
      <c r="J215" s="1081"/>
      <c r="K215" s="1081"/>
      <c r="L215" s="1081"/>
      <c r="M215" s="1085"/>
      <c r="N215" s="98"/>
      <c r="O215" s="1080"/>
      <c r="P215" s="1081"/>
      <c r="Q215" s="1086"/>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row>
    <row r="216" spans="1:58" s="39" customFormat="1" ht="11.25" customHeight="1">
      <c r="A216" s="1072"/>
      <c r="B216" s="1075"/>
      <c r="C216" s="1078"/>
      <c r="D216" s="125" t="s">
        <v>367</v>
      </c>
      <c r="E216" s="126"/>
      <c r="F216" s="126"/>
      <c r="G216" s="158">
        <f t="shared" si="18"/>
        <v>0</v>
      </c>
      <c r="H216" s="38"/>
      <c r="I216" s="1080"/>
      <c r="J216" s="1081"/>
      <c r="K216" s="1081"/>
      <c r="L216" s="1081"/>
      <c r="M216" s="1085"/>
      <c r="N216" s="98"/>
      <c r="O216" s="1080"/>
      <c r="P216" s="1081"/>
      <c r="Q216" s="1086"/>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row>
    <row r="217" spans="1:58" s="39" customFormat="1" ht="11.25" customHeight="1">
      <c r="A217" s="1072"/>
      <c r="B217" s="1075"/>
      <c r="C217" s="1078"/>
      <c r="D217" s="127" t="s">
        <v>368</v>
      </c>
      <c r="E217" s="128"/>
      <c r="F217" s="128"/>
      <c r="G217" s="159">
        <f t="shared" si="18"/>
        <v>0</v>
      </c>
      <c r="H217" s="38"/>
      <c r="I217" s="1080"/>
      <c r="J217" s="1081"/>
      <c r="K217" s="1081"/>
      <c r="L217" s="1081"/>
      <c r="M217" s="1085"/>
      <c r="N217" s="98"/>
      <c r="O217" s="1080"/>
      <c r="P217" s="1081"/>
      <c r="Q217" s="1086"/>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row>
    <row r="218" spans="1:58" s="39" customFormat="1" ht="11.25" customHeight="1">
      <c r="A218" s="1073"/>
      <c r="B218" s="1076"/>
      <c r="C218" s="1079"/>
      <c r="D218" s="145" t="s">
        <v>356</v>
      </c>
      <c r="E218" s="146">
        <f>SUM(E209:E217)</f>
        <v>1</v>
      </c>
      <c r="F218" s="146">
        <f>SUM(F209:F217)</f>
        <v>0</v>
      </c>
      <c r="G218" s="99">
        <f>SUM(E209:F217)</f>
        <v>1</v>
      </c>
      <c r="H218" s="119"/>
      <c r="I218" s="1080"/>
      <c r="J218" s="1081"/>
      <c r="K218" s="1081"/>
      <c r="L218" s="1081"/>
      <c r="M218" s="1085"/>
      <c r="N218" s="98"/>
      <c r="O218" s="1080"/>
      <c r="P218" s="1081"/>
      <c r="Q218" s="1086"/>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row>
    <row r="219" spans="1:58" s="39" customFormat="1" ht="11.25" customHeight="1">
      <c r="A219" s="1262">
        <v>21</v>
      </c>
      <c r="B219" s="1169" t="s">
        <v>198</v>
      </c>
      <c r="C219" s="1171" t="s">
        <v>199</v>
      </c>
      <c r="D219" s="130" t="s">
        <v>359</v>
      </c>
      <c r="E219" s="131"/>
      <c r="F219" s="131"/>
      <c r="G219" s="160">
        <f>SUM(E219:F219)</f>
        <v>0</v>
      </c>
      <c r="H219" s="40"/>
      <c r="I219" s="1214" t="s">
        <v>38</v>
      </c>
      <c r="J219" s="1083" t="s">
        <v>312</v>
      </c>
      <c r="K219" s="1083" t="s">
        <v>312</v>
      </c>
      <c r="L219" s="1083" t="s">
        <v>312</v>
      </c>
      <c r="M219" s="1215" t="s">
        <v>372</v>
      </c>
      <c r="N219" s="98"/>
      <c r="O219" s="1084" t="s">
        <v>51</v>
      </c>
      <c r="P219" s="1083" t="s">
        <v>50</v>
      </c>
      <c r="Q219" s="1088" t="s">
        <v>50</v>
      </c>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row>
    <row r="220" spans="1:58" s="39" customFormat="1" ht="11.25" customHeight="1">
      <c r="A220" s="1256"/>
      <c r="B220" s="1092"/>
      <c r="C220" s="1172"/>
      <c r="D220" s="132" t="s">
        <v>361</v>
      </c>
      <c r="E220" s="133"/>
      <c r="F220" s="133"/>
      <c r="G220" s="161">
        <f t="shared" ref="G220:G227" si="19">SUM(E220:F220)</f>
        <v>0</v>
      </c>
      <c r="H220" s="40"/>
      <c r="I220" s="1084"/>
      <c r="J220" s="1083"/>
      <c r="K220" s="1083"/>
      <c r="L220" s="1083"/>
      <c r="M220" s="1215"/>
      <c r="N220" s="98"/>
      <c r="O220" s="1084"/>
      <c r="P220" s="1083"/>
      <c r="Q220" s="1088"/>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row>
    <row r="221" spans="1:58" s="39" customFormat="1" ht="11.25" customHeight="1">
      <c r="A221" s="1256"/>
      <c r="B221" s="1092"/>
      <c r="C221" s="1172"/>
      <c r="D221" s="132" t="s">
        <v>362</v>
      </c>
      <c r="E221" s="133"/>
      <c r="F221" s="133"/>
      <c r="G221" s="161">
        <f t="shared" si="19"/>
        <v>0</v>
      </c>
      <c r="H221" s="40"/>
      <c r="I221" s="1084"/>
      <c r="J221" s="1083"/>
      <c r="K221" s="1083"/>
      <c r="L221" s="1083"/>
      <c r="M221" s="1215"/>
      <c r="N221" s="98"/>
      <c r="O221" s="1084"/>
      <c r="P221" s="1083"/>
      <c r="Q221" s="1088"/>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row>
    <row r="222" spans="1:58" s="39" customFormat="1" ht="11.25" customHeight="1">
      <c r="A222" s="1256"/>
      <c r="B222" s="1092"/>
      <c r="C222" s="1172"/>
      <c r="D222" s="132" t="s">
        <v>363</v>
      </c>
      <c r="E222" s="133">
        <v>1</v>
      </c>
      <c r="F222" s="133"/>
      <c r="G222" s="161">
        <f t="shared" si="19"/>
        <v>1</v>
      </c>
      <c r="H222" s="40"/>
      <c r="I222" s="1084"/>
      <c r="J222" s="1083"/>
      <c r="K222" s="1083"/>
      <c r="L222" s="1083"/>
      <c r="M222" s="1215"/>
      <c r="N222" s="98"/>
      <c r="O222" s="1084"/>
      <c r="P222" s="1083"/>
      <c r="Q222" s="1088"/>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row>
    <row r="223" spans="1:58" s="39" customFormat="1" ht="11.25" customHeight="1">
      <c r="A223" s="1256"/>
      <c r="B223" s="1092"/>
      <c r="C223" s="1172"/>
      <c r="D223" s="132" t="s">
        <v>364</v>
      </c>
      <c r="E223" s="133"/>
      <c r="F223" s="133"/>
      <c r="G223" s="161">
        <f t="shared" si="19"/>
        <v>0</v>
      </c>
      <c r="H223" s="40"/>
      <c r="I223" s="1084"/>
      <c r="J223" s="1083"/>
      <c r="K223" s="1083"/>
      <c r="L223" s="1083"/>
      <c r="M223" s="1215"/>
      <c r="N223" s="98"/>
      <c r="O223" s="1084"/>
      <c r="P223" s="1083"/>
      <c r="Q223" s="1088"/>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row>
    <row r="224" spans="1:58" s="39" customFormat="1" ht="11.25" customHeight="1">
      <c r="A224" s="1256"/>
      <c r="B224" s="1092"/>
      <c r="C224" s="1172"/>
      <c r="D224" s="132" t="s">
        <v>365</v>
      </c>
      <c r="E224" s="133"/>
      <c r="F224" s="133"/>
      <c r="G224" s="161">
        <f t="shared" si="19"/>
        <v>0</v>
      </c>
      <c r="H224" s="40"/>
      <c r="I224" s="1084"/>
      <c r="J224" s="1083"/>
      <c r="K224" s="1083"/>
      <c r="L224" s="1083"/>
      <c r="M224" s="1215"/>
      <c r="N224" s="98"/>
      <c r="O224" s="1084"/>
      <c r="P224" s="1083"/>
      <c r="Q224" s="1088"/>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row>
    <row r="225" spans="1:58" s="39" customFormat="1" ht="11.25" customHeight="1">
      <c r="A225" s="1256"/>
      <c r="B225" s="1092"/>
      <c r="C225" s="1172"/>
      <c r="D225" s="132" t="s">
        <v>366</v>
      </c>
      <c r="E225" s="133"/>
      <c r="F225" s="133"/>
      <c r="G225" s="161">
        <f t="shared" si="19"/>
        <v>0</v>
      </c>
      <c r="H225" s="40"/>
      <c r="I225" s="1084"/>
      <c r="J225" s="1083"/>
      <c r="K225" s="1083"/>
      <c r="L225" s="1083"/>
      <c r="M225" s="1215"/>
      <c r="N225" s="98"/>
      <c r="O225" s="1084"/>
      <c r="P225" s="1083"/>
      <c r="Q225" s="1088"/>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row>
    <row r="226" spans="1:58" s="39" customFormat="1" ht="11.25" customHeight="1">
      <c r="A226" s="1256"/>
      <c r="B226" s="1092"/>
      <c r="C226" s="1172"/>
      <c r="D226" s="132" t="s">
        <v>367</v>
      </c>
      <c r="E226" s="133"/>
      <c r="F226" s="133"/>
      <c r="G226" s="161">
        <f t="shared" si="19"/>
        <v>0</v>
      </c>
      <c r="H226" s="40"/>
      <c r="I226" s="1084"/>
      <c r="J226" s="1083"/>
      <c r="K226" s="1083"/>
      <c r="L226" s="1083"/>
      <c r="M226" s="1215"/>
      <c r="N226" s="98"/>
      <c r="O226" s="1084"/>
      <c r="P226" s="1083"/>
      <c r="Q226" s="1088"/>
      <c r="R226" s="37"/>
      <c r="S226" s="37"/>
      <c r="T226" s="37"/>
      <c r="U226" s="37"/>
      <c r="V226" s="37"/>
      <c r="W226" s="37"/>
      <c r="X226" s="37"/>
      <c r="Y226" s="37"/>
      <c r="Z226" s="37"/>
      <c r="AA226" s="37"/>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c r="AY226" s="37"/>
      <c r="AZ226" s="37"/>
      <c r="BA226" s="37"/>
      <c r="BB226" s="37"/>
      <c r="BC226" s="37"/>
      <c r="BD226" s="37"/>
      <c r="BE226" s="37"/>
      <c r="BF226" s="37"/>
    </row>
    <row r="227" spans="1:58" s="39" customFormat="1" ht="11.25" customHeight="1">
      <c r="A227" s="1256"/>
      <c r="B227" s="1092"/>
      <c r="C227" s="1172"/>
      <c r="D227" s="134" t="s">
        <v>368</v>
      </c>
      <c r="E227" s="135"/>
      <c r="F227" s="135"/>
      <c r="G227" s="162">
        <f t="shared" si="19"/>
        <v>0</v>
      </c>
      <c r="H227" s="40"/>
      <c r="I227" s="1084"/>
      <c r="J227" s="1083"/>
      <c r="K227" s="1083"/>
      <c r="L227" s="1083"/>
      <c r="M227" s="1215"/>
      <c r="N227" s="98"/>
      <c r="O227" s="1084"/>
      <c r="P227" s="1083"/>
      <c r="Q227" s="1088"/>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row>
    <row r="228" spans="1:58" s="39" customFormat="1" ht="11.25" customHeight="1">
      <c r="A228" s="1263"/>
      <c r="B228" s="1170"/>
      <c r="C228" s="1173"/>
      <c r="D228" s="140" t="s">
        <v>356</v>
      </c>
      <c r="E228" s="144">
        <f>SUM(E219:E227)</f>
        <v>1</v>
      </c>
      <c r="F228" s="144">
        <f>SUM(F219:F227)</f>
        <v>0</v>
      </c>
      <c r="G228" s="114">
        <f>SUM(E219:F227)</f>
        <v>1</v>
      </c>
      <c r="H228" s="119"/>
      <c r="I228" s="1084"/>
      <c r="J228" s="1083"/>
      <c r="K228" s="1083"/>
      <c r="L228" s="1083"/>
      <c r="M228" s="1215"/>
      <c r="N228" s="98"/>
      <c r="O228" s="1084"/>
      <c r="P228" s="1083"/>
      <c r="Q228" s="1088"/>
      <c r="R228" s="37"/>
      <c r="S228" s="37"/>
      <c r="T228" s="37"/>
      <c r="U228" s="37"/>
      <c r="V228" s="37"/>
      <c r="W228" s="37"/>
      <c r="X228" s="37"/>
      <c r="Y228" s="37"/>
      <c r="Z228" s="37"/>
      <c r="AA228" s="37"/>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c r="BE228" s="37"/>
      <c r="BF228" s="37"/>
    </row>
    <row r="229" spans="1:58" s="39" customFormat="1" ht="11.25" customHeight="1">
      <c r="A229" s="1071">
        <v>22</v>
      </c>
      <c r="B229" s="1074" t="s">
        <v>198</v>
      </c>
      <c r="C229" s="1077" t="s">
        <v>203</v>
      </c>
      <c r="D229" s="123" t="s">
        <v>359</v>
      </c>
      <c r="E229" s="124"/>
      <c r="F229" s="124"/>
      <c r="G229" s="157">
        <f>SUM(E229:F229)</f>
        <v>0</v>
      </c>
      <c r="H229" s="38"/>
      <c r="I229" s="1080" t="s">
        <v>312</v>
      </c>
      <c r="J229" s="1081" t="s">
        <v>312</v>
      </c>
      <c r="K229" s="1081" t="s">
        <v>312</v>
      </c>
      <c r="L229" s="1081" t="s">
        <v>312</v>
      </c>
      <c r="M229" s="1082" t="s">
        <v>387</v>
      </c>
      <c r="N229" s="98"/>
      <c r="O229" s="1080" t="s">
        <v>51</v>
      </c>
      <c r="P229" s="1081" t="s">
        <v>50</v>
      </c>
      <c r="Q229" s="1086" t="s">
        <v>50</v>
      </c>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row>
    <row r="230" spans="1:58" s="39" customFormat="1" ht="11.25" customHeight="1">
      <c r="A230" s="1072"/>
      <c r="B230" s="1075"/>
      <c r="C230" s="1078"/>
      <c r="D230" s="125" t="s">
        <v>361</v>
      </c>
      <c r="E230" s="126"/>
      <c r="F230" s="126"/>
      <c r="G230" s="158">
        <f t="shared" ref="G230:G237" si="20">SUM(E230:F230)</f>
        <v>0</v>
      </c>
      <c r="H230" s="38"/>
      <c r="I230" s="1080"/>
      <c r="J230" s="1081"/>
      <c r="K230" s="1081"/>
      <c r="L230" s="1081"/>
      <c r="M230" s="1082"/>
      <c r="N230" s="98"/>
      <c r="O230" s="1080"/>
      <c r="P230" s="1081"/>
      <c r="Q230" s="1086"/>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row>
    <row r="231" spans="1:58" s="39" customFormat="1" ht="11.25" customHeight="1">
      <c r="A231" s="1072"/>
      <c r="B231" s="1075"/>
      <c r="C231" s="1078"/>
      <c r="D231" s="125" t="s">
        <v>362</v>
      </c>
      <c r="E231" s="126"/>
      <c r="F231" s="126"/>
      <c r="G231" s="158">
        <f t="shared" si="20"/>
        <v>0</v>
      </c>
      <c r="H231" s="38"/>
      <c r="I231" s="1080"/>
      <c r="J231" s="1081"/>
      <c r="K231" s="1081"/>
      <c r="L231" s="1081"/>
      <c r="M231" s="1082"/>
      <c r="N231" s="98"/>
      <c r="O231" s="1080"/>
      <c r="P231" s="1081"/>
      <c r="Q231" s="1086"/>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row>
    <row r="232" spans="1:58" s="39" customFormat="1" ht="11.25" customHeight="1">
      <c r="A232" s="1072"/>
      <c r="B232" s="1075"/>
      <c r="C232" s="1078"/>
      <c r="D232" s="125" t="s">
        <v>363</v>
      </c>
      <c r="E232" s="126"/>
      <c r="F232" s="126"/>
      <c r="G232" s="158">
        <f t="shared" si="20"/>
        <v>0</v>
      </c>
      <c r="H232" s="38"/>
      <c r="I232" s="1080"/>
      <c r="J232" s="1081"/>
      <c r="K232" s="1081"/>
      <c r="L232" s="1081"/>
      <c r="M232" s="1082"/>
      <c r="N232" s="98"/>
      <c r="O232" s="1080"/>
      <c r="P232" s="1081"/>
      <c r="Q232" s="1086"/>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row>
    <row r="233" spans="1:58" s="39" customFormat="1" ht="11.25" customHeight="1">
      <c r="A233" s="1072"/>
      <c r="B233" s="1075"/>
      <c r="C233" s="1078"/>
      <c r="D233" s="125" t="s">
        <v>364</v>
      </c>
      <c r="E233" s="126"/>
      <c r="F233" s="126"/>
      <c r="G233" s="158">
        <f t="shared" si="20"/>
        <v>0</v>
      </c>
      <c r="H233" s="38"/>
      <c r="I233" s="1080"/>
      <c r="J233" s="1081"/>
      <c r="K233" s="1081"/>
      <c r="L233" s="1081"/>
      <c r="M233" s="1082"/>
      <c r="N233" s="98"/>
      <c r="O233" s="1080"/>
      <c r="P233" s="1081"/>
      <c r="Q233" s="1086"/>
      <c r="R233" s="37"/>
      <c r="S233" s="37"/>
      <c r="T233" s="37"/>
      <c r="U233" s="37"/>
      <c r="V233" s="37"/>
      <c r="W233" s="37"/>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row>
    <row r="234" spans="1:58" s="39" customFormat="1" ht="11.25" customHeight="1">
      <c r="A234" s="1072"/>
      <c r="B234" s="1075"/>
      <c r="C234" s="1078"/>
      <c r="D234" s="125" t="s">
        <v>365</v>
      </c>
      <c r="E234" s="126"/>
      <c r="F234" s="126"/>
      <c r="G234" s="158">
        <f t="shared" si="20"/>
        <v>0</v>
      </c>
      <c r="H234" s="38"/>
      <c r="I234" s="1080"/>
      <c r="J234" s="1081"/>
      <c r="K234" s="1081"/>
      <c r="L234" s="1081"/>
      <c r="M234" s="1082"/>
      <c r="N234" s="98"/>
      <c r="O234" s="1080"/>
      <c r="P234" s="1081"/>
      <c r="Q234" s="1086"/>
      <c r="R234" s="37"/>
      <c r="S234" s="37"/>
      <c r="T234" s="37"/>
      <c r="U234" s="37"/>
      <c r="V234" s="37"/>
      <c r="W234" s="37"/>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row>
    <row r="235" spans="1:58" s="39" customFormat="1" ht="11.25" customHeight="1">
      <c r="A235" s="1072"/>
      <c r="B235" s="1075"/>
      <c r="C235" s="1078"/>
      <c r="D235" s="125" t="s">
        <v>366</v>
      </c>
      <c r="E235" s="126"/>
      <c r="F235" s="126"/>
      <c r="G235" s="158">
        <f t="shared" si="20"/>
        <v>0</v>
      </c>
      <c r="H235" s="38"/>
      <c r="I235" s="1080"/>
      <c r="J235" s="1081"/>
      <c r="K235" s="1081"/>
      <c r="L235" s="1081"/>
      <c r="M235" s="1082"/>
      <c r="N235" s="98"/>
      <c r="O235" s="1080"/>
      <c r="P235" s="1081"/>
      <c r="Q235" s="1086"/>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row>
    <row r="236" spans="1:58" s="39" customFormat="1" ht="11.25" customHeight="1">
      <c r="A236" s="1072"/>
      <c r="B236" s="1075"/>
      <c r="C236" s="1078"/>
      <c r="D236" s="125" t="s">
        <v>367</v>
      </c>
      <c r="E236" s="126"/>
      <c r="F236" s="126"/>
      <c r="G236" s="158">
        <f t="shared" si="20"/>
        <v>0</v>
      </c>
      <c r="H236" s="38"/>
      <c r="I236" s="1080"/>
      <c r="J236" s="1081"/>
      <c r="K236" s="1081"/>
      <c r="L236" s="1081"/>
      <c r="M236" s="1082"/>
      <c r="N236" s="98"/>
      <c r="O236" s="1080"/>
      <c r="P236" s="1081"/>
      <c r="Q236" s="1086"/>
      <c r="R236" s="37"/>
      <c r="S236" s="37"/>
      <c r="T236" s="37"/>
      <c r="U236" s="37"/>
      <c r="V236" s="37"/>
      <c r="W236" s="37"/>
      <c r="X236" s="37"/>
      <c r="Y236" s="37"/>
      <c r="Z236" s="37"/>
      <c r="AA236" s="37"/>
      <c r="AB236" s="37"/>
      <c r="AC236" s="37"/>
      <c r="AD236" s="37"/>
      <c r="AE236" s="37"/>
      <c r="AF236" s="37"/>
      <c r="AG236" s="37"/>
      <c r="AH236" s="37"/>
      <c r="AI236" s="37"/>
      <c r="AJ236" s="37"/>
      <c r="AK236" s="37"/>
      <c r="AL236" s="37"/>
      <c r="AM236" s="37"/>
      <c r="AN236" s="37"/>
      <c r="AO236" s="37"/>
      <c r="AP236" s="37"/>
      <c r="AQ236" s="37"/>
      <c r="AR236" s="37"/>
      <c r="AS236" s="37"/>
      <c r="AT236" s="37"/>
      <c r="AU236" s="37"/>
      <c r="AV236" s="37"/>
      <c r="AW236" s="37"/>
      <c r="AX236" s="37"/>
      <c r="AY236" s="37"/>
      <c r="AZ236" s="37"/>
      <c r="BA236" s="37"/>
      <c r="BB236" s="37"/>
      <c r="BC236" s="37"/>
      <c r="BD236" s="37"/>
      <c r="BE236" s="37"/>
      <c r="BF236" s="37"/>
    </row>
    <row r="237" spans="1:58" s="39" customFormat="1" ht="11.25" customHeight="1">
      <c r="A237" s="1072"/>
      <c r="B237" s="1075"/>
      <c r="C237" s="1078"/>
      <c r="D237" s="127" t="s">
        <v>368</v>
      </c>
      <c r="E237" s="128"/>
      <c r="F237" s="128">
        <v>1</v>
      </c>
      <c r="G237" s="159">
        <f t="shared" si="20"/>
        <v>1</v>
      </c>
      <c r="H237" s="38"/>
      <c r="I237" s="1080"/>
      <c r="J237" s="1081"/>
      <c r="K237" s="1081"/>
      <c r="L237" s="1081"/>
      <c r="M237" s="1082"/>
      <c r="N237" s="98"/>
      <c r="O237" s="1080"/>
      <c r="P237" s="1081"/>
      <c r="Q237" s="1086"/>
      <c r="R237" s="37"/>
      <c r="S237" s="37"/>
      <c r="T237" s="37"/>
      <c r="U237" s="37"/>
      <c r="V237" s="37"/>
      <c r="W237" s="37"/>
      <c r="X237" s="37"/>
      <c r="Y237" s="37"/>
      <c r="Z237" s="37"/>
      <c r="AA237" s="37"/>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c r="AY237" s="37"/>
      <c r="AZ237" s="37"/>
      <c r="BA237" s="37"/>
      <c r="BB237" s="37"/>
      <c r="BC237" s="37"/>
      <c r="BD237" s="37"/>
      <c r="BE237" s="37"/>
      <c r="BF237" s="37"/>
    </row>
    <row r="238" spans="1:58" s="39" customFormat="1" ht="11.25" customHeight="1">
      <c r="A238" s="1073"/>
      <c r="B238" s="1076"/>
      <c r="C238" s="1079"/>
      <c r="D238" s="145" t="s">
        <v>356</v>
      </c>
      <c r="E238" s="146">
        <f>SUM(E229:E237)</f>
        <v>0</v>
      </c>
      <c r="F238" s="146">
        <f>SUM(F229:F237)</f>
        <v>1</v>
      </c>
      <c r="G238" s="99">
        <f>SUM(E229:F237)</f>
        <v>1</v>
      </c>
      <c r="H238" s="119"/>
      <c r="I238" s="1080"/>
      <c r="J238" s="1081"/>
      <c r="K238" s="1081"/>
      <c r="L238" s="1081"/>
      <c r="M238" s="1082"/>
      <c r="N238" s="98"/>
      <c r="O238" s="1080"/>
      <c r="P238" s="1081"/>
      <c r="Q238" s="1086"/>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c r="BE238" s="37"/>
      <c r="BF238" s="37"/>
    </row>
    <row r="239" spans="1:58" s="37" customFormat="1" ht="11.25" customHeight="1">
      <c r="A239" s="1255">
        <v>23</v>
      </c>
      <c r="B239" s="1091" t="s">
        <v>210</v>
      </c>
      <c r="C239" s="1192" t="s">
        <v>211</v>
      </c>
      <c r="D239" s="130" t="s">
        <v>359</v>
      </c>
      <c r="E239" s="131"/>
      <c r="F239" s="131"/>
      <c r="G239" s="160">
        <f>SUM(E239:F239)</f>
        <v>0</v>
      </c>
      <c r="H239" s="40"/>
      <c r="I239" s="1214" t="s">
        <v>312</v>
      </c>
      <c r="J239" s="1083" t="s">
        <v>38</v>
      </c>
      <c r="K239" s="1083" t="s">
        <v>312</v>
      </c>
      <c r="L239" s="1083" t="s">
        <v>312</v>
      </c>
      <c r="M239" s="1088" t="s">
        <v>50</v>
      </c>
      <c r="N239" s="98"/>
      <c r="O239" s="1109" t="s">
        <v>51</v>
      </c>
      <c r="P239" s="1107" t="s">
        <v>50</v>
      </c>
      <c r="Q239" s="1087" t="s">
        <v>50</v>
      </c>
    </row>
    <row r="240" spans="1:58" s="37" customFormat="1" ht="11.25" customHeight="1">
      <c r="A240" s="1256"/>
      <c r="B240" s="1092"/>
      <c r="C240" s="1172"/>
      <c r="D240" s="132" t="s">
        <v>361</v>
      </c>
      <c r="E240" s="133"/>
      <c r="F240" s="133"/>
      <c r="G240" s="161">
        <f t="shared" ref="G240:G247" si="21">SUM(E240:F240)</f>
        <v>0</v>
      </c>
      <c r="H240" s="40"/>
      <c r="I240" s="1084"/>
      <c r="J240" s="1083"/>
      <c r="K240" s="1083"/>
      <c r="L240" s="1083"/>
      <c r="M240" s="1088"/>
      <c r="N240" s="98"/>
      <c r="O240" s="1084"/>
      <c r="P240" s="1083"/>
      <c r="Q240" s="1088"/>
    </row>
    <row r="241" spans="1:58" s="37" customFormat="1" ht="11.25" customHeight="1">
      <c r="A241" s="1256"/>
      <c r="B241" s="1092"/>
      <c r="C241" s="1172"/>
      <c r="D241" s="132" t="s">
        <v>362</v>
      </c>
      <c r="E241" s="133"/>
      <c r="F241" s="133"/>
      <c r="G241" s="161">
        <f t="shared" si="21"/>
        <v>0</v>
      </c>
      <c r="H241" s="40"/>
      <c r="I241" s="1084"/>
      <c r="J241" s="1083"/>
      <c r="K241" s="1083"/>
      <c r="L241" s="1083"/>
      <c r="M241" s="1088"/>
      <c r="N241" s="98"/>
      <c r="O241" s="1084"/>
      <c r="P241" s="1083"/>
      <c r="Q241" s="1088"/>
    </row>
    <row r="242" spans="1:58" s="37" customFormat="1" ht="11.25" customHeight="1">
      <c r="A242" s="1256"/>
      <c r="B242" s="1092"/>
      <c r="C242" s="1172"/>
      <c r="D242" s="132" t="s">
        <v>363</v>
      </c>
      <c r="E242" s="133"/>
      <c r="F242" s="133"/>
      <c r="G242" s="161">
        <f t="shared" si="21"/>
        <v>0</v>
      </c>
      <c r="H242" s="40"/>
      <c r="I242" s="1084"/>
      <c r="J242" s="1083"/>
      <c r="K242" s="1083"/>
      <c r="L242" s="1083"/>
      <c r="M242" s="1088"/>
      <c r="N242" s="98"/>
      <c r="O242" s="1084"/>
      <c r="P242" s="1083"/>
      <c r="Q242" s="1088"/>
    </row>
    <row r="243" spans="1:58" s="37" customFormat="1" ht="11.25" customHeight="1">
      <c r="A243" s="1256"/>
      <c r="B243" s="1092"/>
      <c r="C243" s="1172"/>
      <c r="D243" s="132" t="s">
        <v>364</v>
      </c>
      <c r="E243" s="133"/>
      <c r="F243" s="133"/>
      <c r="G243" s="161">
        <f t="shared" si="21"/>
        <v>0</v>
      </c>
      <c r="H243" s="40"/>
      <c r="I243" s="1084"/>
      <c r="J243" s="1083"/>
      <c r="K243" s="1083"/>
      <c r="L243" s="1083"/>
      <c r="M243" s="1088"/>
      <c r="N243" s="98"/>
      <c r="O243" s="1084"/>
      <c r="P243" s="1083"/>
      <c r="Q243" s="1088"/>
    </row>
    <row r="244" spans="1:58" s="37" customFormat="1" ht="11.25" customHeight="1">
      <c r="A244" s="1256"/>
      <c r="B244" s="1092"/>
      <c r="C244" s="1172"/>
      <c r="D244" s="132" t="s">
        <v>365</v>
      </c>
      <c r="E244" s="133"/>
      <c r="F244" s="133"/>
      <c r="G244" s="161">
        <f t="shared" si="21"/>
        <v>0</v>
      </c>
      <c r="H244" s="40"/>
      <c r="I244" s="1084"/>
      <c r="J244" s="1083"/>
      <c r="K244" s="1083"/>
      <c r="L244" s="1083"/>
      <c r="M244" s="1088"/>
      <c r="N244" s="98"/>
      <c r="O244" s="1084"/>
      <c r="P244" s="1083"/>
      <c r="Q244" s="1088"/>
    </row>
    <row r="245" spans="1:58" s="37" customFormat="1" ht="11.25" customHeight="1">
      <c r="A245" s="1256"/>
      <c r="B245" s="1092"/>
      <c r="C245" s="1172"/>
      <c r="D245" s="132" t="s">
        <v>366</v>
      </c>
      <c r="E245" s="133"/>
      <c r="F245" s="133"/>
      <c r="G245" s="161">
        <f t="shared" si="21"/>
        <v>0</v>
      </c>
      <c r="H245" s="40"/>
      <c r="I245" s="1084"/>
      <c r="J245" s="1083"/>
      <c r="K245" s="1083"/>
      <c r="L245" s="1083"/>
      <c r="M245" s="1088"/>
      <c r="N245" s="98"/>
      <c r="O245" s="1084"/>
      <c r="P245" s="1083"/>
      <c r="Q245" s="1088"/>
    </row>
    <row r="246" spans="1:58" s="37" customFormat="1" ht="11.25" customHeight="1">
      <c r="A246" s="1256"/>
      <c r="B246" s="1092"/>
      <c r="C246" s="1172"/>
      <c r="D246" s="132" t="s">
        <v>367</v>
      </c>
      <c r="E246" s="133"/>
      <c r="F246" s="133"/>
      <c r="G246" s="161">
        <f t="shared" si="21"/>
        <v>0</v>
      </c>
      <c r="H246" s="40"/>
      <c r="I246" s="1084"/>
      <c r="J246" s="1083"/>
      <c r="K246" s="1083"/>
      <c r="L246" s="1083"/>
      <c r="M246" s="1088"/>
      <c r="N246" s="98"/>
      <c r="O246" s="1084"/>
      <c r="P246" s="1083"/>
      <c r="Q246" s="1088"/>
    </row>
    <row r="247" spans="1:58" s="37" customFormat="1" ht="11.25" customHeight="1">
      <c r="A247" s="1256"/>
      <c r="B247" s="1092"/>
      <c r="C247" s="1172"/>
      <c r="D247" s="152" t="s">
        <v>368</v>
      </c>
      <c r="E247" s="153"/>
      <c r="F247" s="153">
        <v>1</v>
      </c>
      <c r="G247" s="163">
        <f t="shared" si="21"/>
        <v>1</v>
      </c>
      <c r="H247" s="40"/>
      <c r="I247" s="1084"/>
      <c r="J247" s="1083"/>
      <c r="K247" s="1083"/>
      <c r="L247" s="1083"/>
      <c r="M247" s="1088"/>
      <c r="N247" s="98"/>
      <c r="O247" s="1084"/>
      <c r="P247" s="1083"/>
      <c r="Q247" s="1088"/>
    </row>
    <row r="248" spans="1:58" s="37" customFormat="1" ht="11.25" customHeight="1">
      <c r="A248" s="1258"/>
      <c r="B248" s="1093"/>
      <c r="C248" s="1193"/>
      <c r="D248" s="154" t="s">
        <v>356</v>
      </c>
      <c r="E248" s="974">
        <f>SUM(E239:E247)</f>
        <v>0</v>
      </c>
      <c r="F248" s="974">
        <f>SUM(F239:F247)</f>
        <v>1</v>
      </c>
      <c r="G248" s="975">
        <f>SUM(E239:F247)</f>
        <v>1</v>
      </c>
      <c r="H248" s="119"/>
      <c r="I248" s="1084"/>
      <c r="J248" s="1083"/>
      <c r="K248" s="1083"/>
      <c r="L248" s="1083"/>
      <c r="M248" s="1088"/>
      <c r="N248" s="98"/>
      <c r="O248" s="1110"/>
      <c r="P248" s="1108"/>
      <c r="Q248" s="1089"/>
    </row>
    <row r="249" spans="1:58" s="39" customFormat="1" ht="11.25" customHeight="1">
      <c r="A249" s="1071">
        <v>24</v>
      </c>
      <c r="B249" s="1074" t="s">
        <v>217</v>
      </c>
      <c r="C249" s="1077" t="s">
        <v>218</v>
      </c>
      <c r="D249" s="150" t="s">
        <v>359</v>
      </c>
      <c r="E249" s="151"/>
      <c r="F249" s="151"/>
      <c r="G249" s="164">
        <f>SUM(E249:F249)</f>
        <v>0</v>
      </c>
      <c r="H249" s="38"/>
      <c r="I249" s="1080" t="s">
        <v>51</v>
      </c>
      <c r="J249" s="1081" t="s">
        <v>51</v>
      </c>
      <c r="K249" s="1081" t="s">
        <v>38</v>
      </c>
      <c r="L249" s="1081" t="s">
        <v>312</v>
      </c>
      <c r="M249" s="1082" t="s">
        <v>312</v>
      </c>
      <c r="N249" s="98"/>
      <c r="O249" s="1080" t="s">
        <v>51</v>
      </c>
      <c r="P249" s="1081" t="s">
        <v>50</v>
      </c>
      <c r="Q249" s="1086" t="s">
        <v>50</v>
      </c>
      <c r="R249" s="37"/>
      <c r="S249" s="37"/>
      <c r="T249" s="37"/>
      <c r="U249" s="37"/>
      <c r="V249" s="37"/>
      <c r="W249" s="37"/>
      <c r="X249" s="37"/>
      <c r="Y249" s="37"/>
      <c r="Z249" s="37"/>
      <c r="AA249" s="37"/>
      <c r="AB249" s="37"/>
      <c r="AC249" s="37"/>
      <c r="AD249" s="37"/>
      <c r="AE249" s="37"/>
      <c r="AF249" s="37"/>
      <c r="AG249" s="37"/>
      <c r="AH249" s="37"/>
      <c r="AI249" s="37"/>
      <c r="AJ249" s="37"/>
      <c r="AK249" s="37"/>
      <c r="AL249" s="37"/>
      <c r="AM249" s="37"/>
      <c r="AN249" s="37"/>
      <c r="AO249" s="37"/>
      <c r="AP249" s="37"/>
      <c r="AQ249" s="37"/>
      <c r="AR249" s="37"/>
      <c r="AS249" s="37"/>
      <c r="AT249" s="37"/>
      <c r="AU249" s="37"/>
      <c r="AV249" s="37"/>
      <c r="AW249" s="37"/>
      <c r="AX249" s="37"/>
      <c r="AY249" s="37"/>
      <c r="AZ249" s="37"/>
      <c r="BA249" s="37"/>
      <c r="BB249" s="37"/>
      <c r="BC249" s="37"/>
      <c r="BD249" s="37"/>
      <c r="BE249" s="37"/>
      <c r="BF249" s="37"/>
    </row>
    <row r="250" spans="1:58" s="39" customFormat="1" ht="11.25" customHeight="1">
      <c r="A250" s="1072"/>
      <c r="B250" s="1075"/>
      <c r="C250" s="1078"/>
      <c r="D250" s="125" t="s">
        <v>361</v>
      </c>
      <c r="E250" s="126"/>
      <c r="F250" s="126"/>
      <c r="G250" s="158">
        <f t="shared" ref="G250:G257" si="22">SUM(E250:F250)</f>
        <v>0</v>
      </c>
      <c r="H250" s="38"/>
      <c r="I250" s="1080"/>
      <c r="J250" s="1081"/>
      <c r="K250" s="1081"/>
      <c r="L250" s="1081"/>
      <c r="M250" s="1082"/>
      <c r="N250" s="98"/>
      <c r="O250" s="1080"/>
      <c r="P250" s="1081"/>
      <c r="Q250" s="1086"/>
      <c r="R250" s="37"/>
      <c r="S250" s="37"/>
      <c r="T250" s="37"/>
      <c r="U250" s="37"/>
      <c r="V250" s="37"/>
      <c r="W250" s="37"/>
      <c r="X250" s="37"/>
      <c r="Y250" s="37"/>
      <c r="Z250" s="37"/>
      <c r="AA250" s="37"/>
      <c r="AB250" s="37"/>
      <c r="AC250" s="37"/>
      <c r="AD250" s="37"/>
      <c r="AE250" s="37"/>
      <c r="AF250" s="37"/>
      <c r="AG250" s="37"/>
      <c r="AH250" s="37"/>
      <c r="AI250" s="37"/>
      <c r="AJ250" s="37"/>
      <c r="AK250" s="37"/>
      <c r="AL250" s="37"/>
      <c r="AM250" s="37"/>
      <c r="AN250" s="37"/>
      <c r="AO250" s="37"/>
      <c r="AP250" s="37"/>
      <c r="AQ250" s="37"/>
      <c r="AR250" s="37"/>
      <c r="AS250" s="37"/>
      <c r="AT250" s="37"/>
      <c r="AU250" s="37"/>
      <c r="AV250" s="37"/>
      <c r="AW250" s="37"/>
      <c r="AX250" s="37"/>
      <c r="AY250" s="37"/>
      <c r="AZ250" s="37"/>
      <c r="BA250" s="37"/>
      <c r="BB250" s="37"/>
      <c r="BC250" s="37"/>
      <c r="BD250" s="37"/>
      <c r="BE250" s="37"/>
      <c r="BF250" s="37"/>
    </row>
    <row r="251" spans="1:58" s="39" customFormat="1" ht="11.25" customHeight="1">
      <c r="A251" s="1072"/>
      <c r="B251" s="1075"/>
      <c r="C251" s="1078"/>
      <c r="D251" s="125" t="s">
        <v>362</v>
      </c>
      <c r="E251" s="126">
        <v>0.98360000000000003</v>
      </c>
      <c r="F251" s="126"/>
      <c r="G251" s="158">
        <f t="shared" si="22"/>
        <v>0.98360000000000003</v>
      </c>
      <c r="H251" s="38"/>
      <c r="I251" s="1080"/>
      <c r="J251" s="1081"/>
      <c r="K251" s="1081"/>
      <c r="L251" s="1081"/>
      <c r="M251" s="1082"/>
      <c r="N251" s="98"/>
      <c r="O251" s="1080"/>
      <c r="P251" s="1081"/>
      <c r="Q251" s="1086"/>
      <c r="R251" s="37"/>
      <c r="S251" s="37"/>
      <c r="T251" s="37"/>
      <c r="U251" s="37"/>
      <c r="V251" s="37"/>
      <c r="W251" s="37"/>
      <c r="X251" s="37"/>
      <c r="Y251" s="37"/>
      <c r="Z251" s="37"/>
      <c r="AA251" s="37"/>
      <c r="AB251" s="37"/>
      <c r="AC251" s="37"/>
      <c r="AD251" s="37"/>
      <c r="AE251" s="37"/>
      <c r="AF251" s="37"/>
      <c r="AG251" s="37"/>
      <c r="AH251" s="37"/>
      <c r="AI251" s="37"/>
      <c r="AJ251" s="37"/>
      <c r="AK251" s="37"/>
      <c r="AL251" s="37"/>
      <c r="AM251" s="37"/>
      <c r="AN251" s="37"/>
      <c r="AO251" s="37"/>
      <c r="AP251" s="37"/>
      <c r="AQ251" s="37"/>
      <c r="AR251" s="37"/>
      <c r="AS251" s="37"/>
      <c r="AT251" s="37"/>
      <c r="AU251" s="37"/>
      <c r="AV251" s="37"/>
      <c r="AW251" s="37"/>
      <c r="AX251" s="37"/>
      <c r="AY251" s="37"/>
      <c r="AZ251" s="37"/>
      <c r="BA251" s="37"/>
      <c r="BB251" s="37"/>
      <c r="BC251" s="37"/>
      <c r="BD251" s="37"/>
      <c r="BE251" s="37"/>
      <c r="BF251" s="37"/>
    </row>
    <row r="252" spans="1:58" s="39" customFormat="1" ht="11.25" customHeight="1">
      <c r="A252" s="1072"/>
      <c r="B252" s="1075"/>
      <c r="C252" s="1078"/>
      <c r="D252" s="125" t="s">
        <v>363</v>
      </c>
      <c r="E252" s="126"/>
      <c r="F252" s="126"/>
      <c r="G252" s="158">
        <f t="shared" si="22"/>
        <v>0</v>
      </c>
      <c r="H252" s="38"/>
      <c r="I252" s="1080"/>
      <c r="J252" s="1081"/>
      <c r="K252" s="1081"/>
      <c r="L252" s="1081"/>
      <c r="M252" s="1082"/>
      <c r="N252" s="98"/>
      <c r="O252" s="1080"/>
      <c r="P252" s="1081"/>
      <c r="Q252" s="1086"/>
      <c r="R252" s="37"/>
      <c r="S252" s="37"/>
      <c r="T252" s="37"/>
      <c r="U252" s="37"/>
      <c r="V252" s="37"/>
      <c r="W252" s="37"/>
      <c r="X252" s="37"/>
      <c r="Y252" s="37"/>
      <c r="Z252" s="37"/>
      <c r="AA252" s="37"/>
      <c r="AB252" s="37"/>
      <c r="AC252" s="37"/>
      <c r="AD252" s="37"/>
      <c r="AE252" s="37"/>
      <c r="AF252" s="37"/>
      <c r="AG252" s="37"/>
      <c r="AH252" s="37"/>
      <c r="AI252" s="37"/>
      <c r="AJ252" s="37"/>
      <c r="AK252" s="37"/>
      <c r="AL252" s="37"/>
      <c r="AM252" s="37"/>
      <c r="AN252" s="37"/>
      <c r="AO252" s="37"/>
      <c r="AP252" s="37"/>
      <c r="AQ252" s="37"/>
      <c r="AR252" s="37"/>
      <c r="AS252" s="37"/>
      <c r="AT252" s="37"/>
      <c r="AU252" s="37"/>
      <c r="AV252" s="37"/>
      <c r="AW252" s="37"/>
      <c r="AX252" s="37"/>
      <c r="AY252" s="37"/>
      <c r="AZ252" s="37"/>
      <c r="BA252" s="37"/>
      <c r="BB252" s="37"/>
      <c r="BC252" s="37"/>
      <c r="BD252" s="37"/>
      <c r="BE252" s="37"/>
      <c r="BF252" s="37"/>
    </row>
    <row r="253" spans="1:58" s="39" customFormat="1" ht="11.25" customHeight="1">
      <c r="A253" s="1072"/>
      <c r="B253" s="1075"/>
      <c r="C253" s="1078"/>
      <c r="D253" s="125" t="s">
        <v>364</v>
      </c>
      <c r="E253" s="126"/>
      <c r="F253" s="126"/>
      <c r="G253" s="158">
        <f t="shared" si="22"/>
        <v>0</v>
      </c>
      <c r="H253" s="38"/>
      <c r="I253" s="1080"/>
      <c r="J253" s="1081"/>
      <c r="K253" s="1081"/>
      <c r="L253" s="1081"/>
      <c r="M253" s="1082"/>
      <c r="N253" s="98"/>
      <c r="O253" s="1080"/>
      <c r="P253" s="1081"/>
      <c r="Q253" s="1086"/>
      <c r="R253" s="37"/>
      <c r="S253" s="37"/>
      <c r="T253" s="37"/>
      <c r="U253" s="37"/>
      <c r="V253" s="37"/>
      <c r="W253" s="37"/>
      <c r="X253" s="37"/>
      <c r="Y253" s="37"/>
      <c r="Z253" s="37"/>
      <c r="AA253" s="37"/>
      <c r="AB253" s="37"/>
      <c r="AC253" s="37"/>
      <c r="AD253" s="37"/>
      <c r="AE253" s="37"/>
      <c r="AF253" s="37"/>
      <c r="AG253" s="37"/>
      <c r="AH253" s="37"/>
      <c r="AI253" s="37"/>
      <c r="AJ253" s="37"/>
      <c r="AK253" s="37"/>
      <c r="AL253" s="37"/>
      <c r="AM253" s="37"/>
      <c r="AN253" s="37"/>
      <c r="AO253" s="37"/>
      <c r="AP253" s="37"/>
      <c r="AQ253" s="37"/>
      <c r="AR253" s="37"/>
      <c r="AS253" s="37"/>
      <c r="AT253" s="37"/>
      <c r="AU253" s="37"/>
      <c r="AV253" s="37"/>
      <c r="AW253" s="37"/>
      <c r="AX253" s="37"/>
      <c r="AY253" s="37"/>
      <c r="AZ253" s="37"/>
      <c r="BA253" s="37"/>
      <c r="BB253" s="37"/>
      <c r="BC253" s="37"/>
      <c r="BD253" s="37"/>
      <c r="BE253" s="37"/>
      <c r="BF253" s="37"/>
    </row>
    <row r="254" spans="1:58" s="39" customFormat="1" ht="11.25" customHeight="1">
      <c r="A254" s="1072"/>
      <c r="B254" s="1075"/>
      <c r="C254" s="1078"/>
      <c r="D254" s="125" t="s">
        <v>365</v>
      </c>
      <c r="E254" s="126">
        <v>8.2000000000000007E-3</v>
      </c>
      <c r="F254" s="126"/>
      <c r="G254" s="158">
        <f t="shared" si="22"/>
        <v>8.2000000000000007E-3</v>
      </c>
      <c r="H254" s="38"/>
      <c r="I254" s="1080"/>
      <c r="J254" s="1081"/>
      <c r="K254" s="1081"/>
      <c r="L254" s="1081"/>
      <c r="M254" s="1082"/>
      <c r="N254" s="98"/>
      <c r="O254" s="1080"/>
      <c r="P254" s="1081"/>
      <c r="Q254" s="1086"/>
      <c r="R254" s="37"/>
      <c r="S254" s="37"/>
      <c r="T254" s="37"/>
      <c r="U254" s="37"/>
      <c r="V254" s="37"/>
      <c r="W254" s="37"/>
      <c r="X254" s="37"/>
      <c r="Y254" s="37"/>
      <c r="Z254" s="37"/>
      <c r="AA254" s="37"/>
      <c r="AB254" s="37"/>
      <c r="AC254" s="37"/>
      <c r="AD254" s="37"/>
      <c r="AE254" s="37"/>
      <c r="AF254" s="37"/>
      <c r="AG254" s="37"/>
      <c r="AH254" s="37"/>
      <c r="AI254" s="37"/>
      <c r="AJ254" s="37"/>
      <c r="AK254" s="37"/>
      <c r="AL254" s="37"/>
      <c r="AM254" s="37"/>
      <c r="AN254" s="37"/>
      <c r="AO254" s="37"/>
      <c r="AP254" s="37"/>
      <c r="AQ254" s="37"/>
      <c r="AR254" s="37"/>
      <c r="AS254" s="37"/>
      <c r="AT254" s="37"/>
      <c r="AU254" s="37"/>
      <c r="AV254" s="37"/>
      <c r="AW254" s="37"/>
      <c r="AX254" s="37"/>
      <c r="AY254" s="37"/>
      <c r="AZ254" s="37"/>
      <c r="BA254" s="37"/>
      <c r="BB254" s="37"/>
      <c r="BC254" s="37"/>
      <c r="BD254" s="37"/>
      <c r="BE254" s="37"/>
      <c r="BF254" s="37"/>
    </row>
    <row r="255" spans="1:58" s="39" customFormat="1" ht="11.25" customHeight="1">
      <c r="A255" s="1072"/>
      <c r="B255" s="1075"/>
      <c r="C255" s="1078"/>
      <c r="D255" s="125" t="s">
        <v>366</v>
      </c>
      <c r="E255" s="126">
        <v>6.1999999999999998E-3</v>
      </c>
      <c r="F255" s="126">
        <v>2E-3</v>
      </c>
      <c r="G255" s="158">
        <f t="shared" si="22"/>
        <v>8.199999999999999E-3</v>
      </c>
      <c r="H255" s="38"/>
      <c r="I255" s="1080"/>
      <c r="J255" s="1081"/>
      <c r="K255" s="1081"/>
      <c r="L255" s="1081"/>
      <c r="M255" s="1082"/>
      <c r="N255" s="98"/>
      <c r="O255" s="1080"/>
      <c r="P255" s="1081"/>
      <c r="Q255" s="1086"/>
      <c r="R255" s="37"/>
      <c r="S255" s="37"/>
      <c r="T255" s="37"/>
      <c r="U255" s="37"/>
      <c r="V255" s="37"/>
      <c r="W255" s="37"/>
      <c r="X255" s="37"/>
      <c r="Y255" s="37"/>
      <c r="Z255" s="37"/>
      <c r="AA255" s="37"/>
      <c r="AB255" s="37"/>
      <c r="AC255" s="37"/>
      <c r="AD255" s="37"/>
      <c r="AE255" s="37"/>
      <c r="AF255" s="37"/>
      <c r="AG255" s="37"/>
      <c r="AH255" s="37"/>
      <c r="AI255" s="37"/>
      <c r="AJ255" s="37"/>
      <c r="AK255" s="37"/>
      <c r="AL255" s="37"/>
      <c r="AM255" s="37"/>
      <c r="AN255" s="37"/>
      <c r="AO255" s="37"/>
      <c r="AP255" s="37"/>
      <c r="AQ255" s="37"/>
      <c r="AR255" s="37"/>
      <c r="AS255" s="37"/>
      <c r="AT255" s="37"/>
      <c r="AU255" s="37"/>
      <c r="AV255" s="37"/>
      <c r="AW255" s="37"/>
      <c r="AX255" s="37"/>
      <c r="AY255" s="37"/>
      <c r="AZ255" s="37"/>
      <c r="BA255" s="37"/>
      <c r="BB255" s="37"/>
      <c r="BC255" s="37"/>
      <c r="BD255" s="37"/>
      <c r="BE255" s="37"/>
      <c r="BF255" s="37"/>
    </row>
    <row r="256" spans="1:58" s="39" customFormat="1" ht="11.25" customHeight="1">
      <c r="A256" s="1072"/>
      <c r="B256" s="1075"/>
      <c r="C256" s="1078"/>
      <c r="D256" s="125" t="s">
        <v>367</v>
      </c>
      <c r="E256" s="126"/>
      <c r="F256" s="126"/>
      <c r="G256" s="158">
        <f t="shared" si="22"/>
        <v>0</v>
      </c>
      <c r="H256" s="38"/>
      <c r="I256" s="1080"/>
      <c r="J256" s="1081"/>
      <c r="K256" s="1081"/>
      <c r="L256" s="1081"/>
      <c r="M256" s="1082"/>
      <c r="N256" s="98"/>
      <c r="O256" s="1080"/>
      <c r="P256" s="1081"/>
      <c r="Q256" s="1086"/>
      <c r="R256" s="37"/>
      <c r="S256" s="37"/>
      <c r="T256" s="37"/>
      <c r="U256" s="37"/>
      <c r="V256" s="37"/>
      <c r="W256" s="37"/>
      <c r="X256" s="37"/>
      <c r="Y256" s="37"/>
      <c r="Z256" s="37"/>
      <c r="AA256" s="37"/>
      <c r="AB256" s="37"/>
      <c r="AC256" s="37"/>
      <c r="AD256" s="37"/>
      <c r="AE256" s="37"/>
      <c r="AF256" s="37"/>
      <c r="AG256" s="37"/>
      <c r="AH256" s="37"/>
      <c r="AI256" s="37"/>
      <c r="AJ256" s="37"/>
      <c r="AK256" s="37"/>
      <c r="AL256" s="37"/>
      <c r="AM256" s="37"/>
      <c r="AN256" s="37"/>
      <c r="AO256" s="37"/>
      <c r="AP256" s="37"/>
      <c r="AQ256" s="37"/>
      <c r="AR256" s="37"/>
      <c r="AS256" s="37"/>
      <c r="AT256" s="37"/>
      <c r="AU256" s="37"/>
      <c r="AV256" s="37"/>
      <c r="AW256" s="37"/>
      <c r="AX256" s="37"/>
      <c r="AY256" s="37"/>
      <c r="AZ256" s="37"/>
      <c r="BA256" s="37"/>
      <c r="BB256" s="37"/>
      <c r="BC256" s="37"/>
      <c r="BD256" s="37"/>
      <c r="BE256" s="37"/>
      <c r="BF256" s="37"/>
    </row>
    <row r="257" spans="1:58" s="39" customFormat="1" ht="11.25" customHeight="1">
      <c r="A257" s="1072"/>
      <c r="B257" s="1075"/>
      <c r="C257" s="1078"/>
      <c r="D257" s="127" t="s">
        <v>368</v>
      </c>
      <c r="E257" s="128"/>
      <c r="F257" s="128"/>
      <c r="G257" s="159">
        <f t="shared" si="22"/>
        <v>0</v>
      </c>
      <c r="H257" s="38"/>
      <c r="I257" s="1080"/>
      <c r="J257" s="1081"/>
      <c r="K257" s="1081"/>
      <c r="L257" s="1081"/>
      <c r="M257" s="1082"/>
      <c r="N257" s="98"/>
      <c r="O257" s="1080"/>
      <c r="P257" s="1081"/>
      <c r="Q257" s="1086"/>
      <c r="R257" s="37"/>
      <c r="S257" s="37"/>
      <c r="T257" s="37"/>
      <c r="U257" s="37"/>
      <c r="V257" s="37"/>
      <c r="W257" s="37"/>
      <c r="X257" s="37"/>
      <c r="Y257" s="37"/>
      <c r="Z257" s="37"/>
      <c r="AA257" s="37"/>
      <c r="AB257" s="37"/>
      <c r="AC257" s="37"/>
      <c r="AD257" s="37"/>
      <c r="AE257" s="37"/>
      <c r="AF257" s="37"/>
      <c r="AG257" s="37"/>
      <c r="AH257" s="37"/>
      <c r="AI257" s="37"/>
      <c r="AJ257" s="37"/>
      <c r="AK257" s="37"/>
      <c r="AL257" s="37"/>
      <c r="AM257" s="37"/>
      <c r="AN257" s="37"/>
      <c r="AO257" s="37"/>
      <c r="AP257" s="37"/>
      <c r="AQ257" s="37"/>
      <c r="AR257" s="37"/>
      <c r="AS257" s="37"/>
      <c r="AT257" s="37"/>
      <c r="AU257" s="37"/>
      <c r="AV257" s="37"/>
      <c r="AW257" s="37"/>
      <c r="AX257" s="37"/>
      <c r="AY257" s="37"/>
      <c r="AZ257" s="37"/>
      <c r="BA257" s="37"/>
      <c r="BB257" s="37"/>
      <c r="BC257" s="37"/>
      <c r="BD257" s="37"/>
      <c r="BE257" s="37"/>
      <c r="BF257" s="37"/>
    </row>
    <row r="258" spans="1:58" s="39" customFormat="1" ht="11.25" customHeight="1">
      <c r="A258" s="1073"/>
      <c r="B258" s="1076"/>
      <c r="C258" s="1079"/>
      <c r="D258" s="145" t="s">
        <v>356</v>
      </c>
      <c r="E258" s="146">
        <f>SUM(E249:E257)</f>
        <v>0.998</v>
      </c>
      <c r="F258" s="146">
        <f>SUM(F249:F257)</f>
        <v>2E-3</v>
      </c>
      <c r="G258" s="99">
        <f>SUM(E249:F257)</f>
        <v>1</v>
      </c>
      <c r="H258" s="119"/>
      <c r="I258" s="1080"/>
      <c r="J258" s="1081"/>
      <c r="K258" s="1081"/>
      <c r="L258" s="1081"/>
      <c r="M258" s="1082"/>
      <c r="N258" s="98"/>
      <c r="O258" s="1080"/>
      <c r="P258" s="1081"/>
      <c r="Q258" s="1086"/>
      <c r="R258" s="37"/>
      <c r="S258" s="37"/>
      <c r="T258" s="37"/>
      <c r="U258" s="37"/>
      <c r="V258" s="37"/>
      <c r="W258" s="37"/>
      <c r="X258" s="37"/>
      <c r="Y258" s="37"/>
      <c r="Z258" s="37"/>
      <c r="AA258" s="37"/>
      <c r="AB258" s="37"/>
      <c r="AC258" s="37"/>
      <c r="AD258" s="37"/>
      <c r="AE258" s="37"/>
      <c r="AF258" s="37"/>
      <c r="AG258" s="37"/>
      <c r="AH258" s="37"/>
      <c r="AI258" s="37"/>
      <c r="AJ258" s="37"/>
      <c r="AK258" s="37"/>
      <c r="AL258" s="37"/>
      <c r="AM258" s="37"/>
      <c r="AN258" s="37"/>
      <c r="AO258" s="37"/>
      <c r="AP258" s="37"/>
      <c r="AQ258" s="37"/>
      <c r="AR258" s="37"/>
      <c r="AS258" s="37"/>
      <c r="AT258" s="37"/>
      <c r="AU258" s="37"/>
      <c r="AV258" s="37"/>
      <c r="AW258" s="37"/>
      <c r="AX258" s="37"/>
      <c r="AY258" s="37"/>
      <c r="AZ258" s="37"/>
      <c r="BA258" s="37"/>
      <c r="BB258" s="37"/>
      <c r="BC258" s="37"/>
      <c r="BD258" s="37"/>
      <c r="BE258" s="37"/>
      <c r="BF258" s="37"/>
    </row>
    <row r="259" spans="1:58" s="39" customFormat="1" ht="11.25" customHeight="1">
      <c r="A259" s="1255">
        <v>25</v>
      </c>
      <c r="B259" s="1091" t="s">
        <v>224</v>
      </c>
      <c r="C259" s="1094" t="s">
        <v>388</v>
      </c>
      <c r="D259" s="130" t="s">
        <v>359</v>
      </c>
      <c r="E259" s="131"/>
      <c r="F259" s="131"/>
      <c r="G259" s="160">
        <f>SUM(E259:F259)</f>
        <v>0</v>
      </c>
      <c r="H259" s="38"/>
      <c r="I259" s="1084" t="s">
        <v>312</v>
      </c>
      <c r="J259" s="1083" t="s">
        <v>312</v>
      </c>
      <c r="K259" s="1083" t="s">
        <v>312</v>
      </c>
      <c r="L259" s="1083" t="s">
        <v>38</v>
      </c>
      <c r="M259" s="1215" t="s">
        <v>312</v>
      </c>
      <c r="N259" s="98"/>
      <c r="O259" s="1109" t="s">
        <v>38</v>
      </c>
      <c r="P259" s="1107" t="s">
        <v>38</v>
      </c>
      <c r="Q259" s="1087" t="s">
        <v>50</v>
      </c>
      <c r="R259" s="37"/>
      <c r="S259" s="37"/>
      <c r="T259" s="37"/>
      <c r="U259" s="37"/>
      <c r="V259" s="37"/>
      <c r="W259" s="37"/>
      <c r="X259" s="37"/>
      <c r="Y259" s="37"/>
      <c r="Z259" s="37"/>
      <c r="AA259" s="37"/>
      <c r="AB259" s="37"/>
      <c r="AC259" s="37"/>
      <c r="AD259" s="37"/>
      <c r="AE259" s="37"/>
      <c r="AF259" s="37"/>
      <c r="AG259" s="37"/>
      <c r="AH259" s="37"/>
      <c r="AI259" s="37"/>
      <c r="AJ259" s="37"/>
      <c r="AK259" s="37"/>
      <c r="AL259" s="37"/>
      <c r="AM259" s="37"/>
      <c r="AN259" s="37"/>
      <c r="AO259" s="37"/>
      <c r="AP259" s="37"/>
      <c r="AQ259" s="37"/>
      <c r="AR259" s="37"/>
      <c r="AS259" s="37"/>
      <c r="AT259" s="37"/>
      <c r="AU259" s="37"/>
      <c r="AV259" s="37"/>
      <c r="AW259" s="37"/>
      <c r="AX259" s="37"/>
      <c r="AY259" s="37"/>
      <c r="AZ259" s="37"/>
      <c r="BA259" s="37"/>
      <c r="BB259" s="37"/>
      <c r="BC259" s="37"/>
      <c r="BD259" s="37"/>
      <c r="BE259" s="37"/>
      <c r="BF259" s="37"/>
    </row>
    <row r="260" spans="1:58" s="39" customFormat="1" ht="11.25" customHeight="1">
      <c r="A260" s="1256"/>
      <c r="B260" s="1092"/>
      <c r="C260" s="1095"/>
      <c r="D260" s="132" t="s">
        <v>361</v>
      </c>
      <c r="E260" s="133"/>
      <c r="F260" s="133"/>
      <c r="G260" s="161">
        <f t="shared" ref="G260:G267" si="23">SUM(E260:F260)</f>
        <v>0</v>
      </c>
      <c r="H260" s="38"/>
      <c r="I260" s="1084"/>
      <c r="J260" s="1083"/>
      <c r="K260" s="1083"/>
      <c r="L260" s="1083"/>
      <c r="M260" s="1215"/>
      <c r="N260" s="98"/>
      <c r="O260" s="1084"/>
      <c r="P260" s="1083"/>
      <c r="Q260" s="1088"/>
      <c r="R260" s="37"/>
      <c r="S260" s="37"/>
      <c r="T260" s="37"/>
      <c r="U260" s="37"/>
      <c r="V260" s="37"/>
      <c r="W260" s="37"/>
      <c r="X260" s="37"/>
      <c r="Y260" s="37"/>
      <c r="Z260" s="37"/>
      <c r="AA260" s="37"/>
      <c r="AB260" s="37"/>
      <c r="AC260" s="37"/>
      <c r="AD260" s="37"/>
      <c r="AE260" s="37"/>
      <c r="AF260" s="37"/>
      <c r="AG260" s="37"/>
      <c r="AH260" s="37"/>
      <c r="AI260" s="37"/>
      <c r="AJ260" s="37"/>
      <c r="AK260" s="37"/>
      <c r="AL260" s="37"/>
      <c r="AM260" s="37"/>
      <c r="AN260" s="37"/>
      <c r="AO260" s="37"/>
      <c r="AP260" s="37"/>
      <c r="AQ260" s="37"/>
      <c r="AR260" s="37"/>
      <c r="AS260" s="37"/>
      <c r="AT260" s="37"/>
      <c r="AU260" s="37"/>
      <c r="AV260" s="37"/>
      <c r="AW260" s="37"/>
      <c r="AX260" s="37"/>
      <c r="AY260" s="37"/>
      <c r="AZ260" s="37"/>
      <c r="BA260" s="37"/>
      <c r="BB260" s="37"/>
      <c r="BC260" s="37"/>
      <c r="BD260" s="37"/>
      <c r="BE260" s="37"/>
      <c r="BF260" s="37"/>
    </row>
    <row r="261" spans="1:58" s="39" customFormat="1" ht="11.25" customHeight="1">
      <c r="A261" s="1256"/>
      <c r="B261" s="1092"/>
      <c r="C261" s="1095"/>
      <c r="D261" s="132" t="s">
        <v>362</v>
      </c>
      <c r="E261" s="133"/>
      <c r="F261" s="133">
        <v>0.35</v>
      </c>
      <c r="G261" s="161">
        <f t="shared" si="23"/>
        <v>0.35</v>
      </c>
      <c r="H261" s="38"/>
      <c r="I261" s="1084"/>
      <c r="J261" s="1083"/>
      <c r="K261" s="1083"/>
      <c r="L261" s="1083"/>
      <c r="M261" s="1215"/>
      <c r="N261" s="98"/>
      <c r="O261" s="1084"/>
      <c r="P261" s="1083"/>
      <c r="Q261" s="1088"/>
      <c r="R261" s="37"/>
      <c r="S261" s="37"/>
      <c r="T261" s="37"/>
      <c r="U261" s="37"/>
      <c r="V261" s="37"/>
      <c r="W261" s="37"/>
      <c r="X261" s="37"/>
      <c r="Y261" s="37"/>
      <c r="Z261" s="37"/>
      <c r="AA261" s="37"/>
      <c r="AB261" s="37"/>
      <c r="AC261" s="37"/>
      <c r="AD261" s="37"/>
      <c r="AE261" s="37"/>
      <c r="AF261" s="37"/>
      <c r="AG261" s="37"/>
      <c r="AH261" s="37"/>
      <c r="AI261" s="37"/>
      <c r="AJ261" s="37"/>
      <c r="AK261" s="37"/>
      <c r="AL261" s="37"/>
      <c r="AM261" s="37"/>
      <c r="AN261" s="37"/>
      <c r="AO261" s="37"/>
      <c r="AP261" s="37"/>
      <c r="AQ261" s="37"/>
      <c r="AR261" s="37"/>
      <c r="AS261" s="37"/>
      <c r="AT261" s="37"/>
      <c r="AU261" s="37"/>
      <c r="AV261" s="37"/>
      <c r="AW261" s="37"/>
      <c r="AX261" s="37"/>
      <c r="AY261" s="37"/>
      <c r="AZ261" s="37"/>
      <c r="BA261" s="37"/>
      <c r="BB261" s="37"/>
      <c r="BC261" s="37"/>
      <c r="BD261" s="37"/>
      <c r="BE261" s="37"/>
      <c r="BF261" s="37"/>
    </row>
    <row r="262" spans="1:58" s="39" customFormat="1" ht="11.25" customHeight="1">
      <c r="A262" s="1256"/>
      <c r="B262" s="1092"/>
      <c r="C262" s="1095"/>
      <c r="D262" s="132" t="s">
        <v>363</v>
      </c>
      <c r="E262" s="133"/>
      <c r="F262" s="133"/>
      <c r="G262" s="161">
        <f t="shared" si="23"/>
        <v>0</v>
      </c>
      <c r="H262" s="38"/>
      <c r="I262" s="1084"/>
      <c r="J262" s="1083"/>
      <c r="K262" s="1083"/>
      <c r="L262" s="1083"/>
      <c r="M262" s="1215"/>
      <c r="N262" s="98"/>
      <c r="O262" s="1084"/>
      <c r="P262" s="1083"/>
      <c r="Q262" s="1088"/>
      <c r="R262" s="37"/>
      <c r="S262" s="37"/>
      <c r="T262" s="37"/>
      <c r="U262" s="37"/>
      <c r="V262" s="37"/>
      <c r="W262" s="37"/>
      <c r="X262" s="37"/>
      <c r="Y262" s="37"/>
      <c r="Z262" s="37"/>
      <c r="AA262" s="37"/>
      <c r="AB262" s="37"/>
      <c r="AC262" s="37"/>
      <c r="AD262" s="37"/>
      <c r="AE262" s="37"/>
      <c r="AF262" s="37"/>
      <c r="AG262" s="37"/>
      <c r="AH262" s="37"/>
      <c r="AI262" s="37"/>
      <c r="AJ262" s="37"/>
      <c r="AK262" s="37"/>
      <c r="AL262" s="37"/>
      <c r="AM262" s="37"/>
      <c r="AN262" s="37"/>
      <c r="AO262" s="37"/>
      <c r="AP262" s="37"/>
      <c r="AQ262" s="37"/>
      <c r="AR262" s="37"/>
      <c r="AS262" s="37"/>
      <c r="AT262" s="37"/>
      <c r="AU262" s="37"/>
      <c r="AV262" s="37"/>
      <c r="AW262" s="37"/>
      <c r="AX262" s="37"/>
      <c r="AY262" s="37"/>
      <c r="AZ262" s="37"/>
      <c r="BA262" s="37"/>
      <c r="BB262" s="37"/>
      <c r="BC262" s="37"/>
      <c r="BD262" s="37"/>
      <c r="BE262" s="37"/>
      <c r="BF262" s="37"/>
    </row>
    <row r="263" spans="1:58" s="39" customFormat="1" ht="11.25" customHeight="1">
      <c r="A263" s="1256"/>
      <c r="B263" s="1092"/>
      <c r="C263" s="1095"/>
      <c r="D263" s="132" t="s">
        <v>364</v>
      </c>
      <c r="E263" s="133"/>
      <c r="F263" s="133"/>
      <c r="G263" s="161">
        <f t="shared" si="23"/>
        <v>0</v>
      </c>
      <c r="H263" s="38"/>
      <c r="I263" s="1084"/>
      <c r="J263" s="1083"/>
      <c r="K263" s="1083"/>
      <c r="L263" s="1083"/>
      <c r="M263" s="1215"/>
      <c r="N263" s="98"/>
      <c r="O263" s="1084"/>
      <c r="P263" s="1083"/>
      <c r="Q263" s="1088"/>
      <c r="R263" s="37"/>
      <c r="S263" s="37"/>
      <c r="T263" s="37"/>
      <c r="U263" s="37"/>
      <c r="V263" s="37"/>
      <c r="W263" s="37"/>
      <c r="X263" s="37"/>
      <c r="Y263" s="37"/>
      <c r="Z263" s="37"/>
      <c r="AA263" s="37"/>
      <c r="AB263" s="37"/>
      <c r="AC263" s="37"/>
      <c r="AD263" s="37"/>
      <c r="AE263" s="37"/>
      <c r="AF263" s="37"/>
      <c r="AG263" s="37"/>
      <c r="AH263" s="37"/>
      <c r="AI263" s="37"/>
      <c r="AJ263" s="37"/>
      <c r="AK263" s="37"/>
      <c r="AL263" s="37"/>
      <c r="AM263" s="37"/>
      <c r="AN263" s="37"/>
      <c r="AO263" s="37"/>
      <c r="AP263" s="37"/>
      <c r="AQ263" s="37"/>
      <c r="AR263" s="37"/>
      <c r="AS263" s="37"/>
      <c r="AT263" s="37"/>
      <c r="AU263" s="37"/>
      <c r="AV263" s="37"/>
      <c r="AW263" s="37"/>
      <c r="AX263" s="37"/>
      <c r="AY263" s="37"/>
      <c r="AZ263" s="37"/>
      <c r="BA263" s="37"/>
      <c r="BB263" s="37"/>
      <c r="BC263" s="37"/>
      <c r="BD263" s="37"/>
      <c r="BE263" s="37"/>
      <c r="BF263" s="37"/>
    </row>
    <row r="264" spans="1:58" s="39" customFormat="1" ht="11.25" customHeight="1">
      <c r="A264" s="1256"/>
      <c r="B264" s="1092"/>
      <c r="C264" s="1095"/>
      <c r="D264" s="132" t="s">
        <v>365</v>
      </c>
      <c r="E264" s="133"/>
      <c r="F264" s="133">
        <v>0.15</v>
      </c>
      <c r="G264" s="161">
        <f t="shared" si="23"/>
        <v>0.15</v>
      </c>
      <c r="H264" s="38"/>
      <c r="I264" s="1084"/>
      <c r="J264" s="1083"/>
      <c r="K264" s="1083"/>
      <c r="L264" s="1083"/>
      <c r="M264" s="1215"/>
      <c r="N264" s="98"/>
      <c r="O264" s="1084"/>
      <c r="P264" s="1083"/>
      <c r="Q264" s="1088"/>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row>
    <row r="265" spans="1:58" s="39" customFormat="1" ht="11.25" customHeight="1">
      <c r="A265" s="1256"/>
      <c r="B265" s="1092"/>
      <c r="C265" s="1095"/>
      <c r="D265" s="132" t="s">
        <v>366</v>
      </c>
      <c r="E265" s="133">
        <v>0.19</v>
      </c>
      <c r="F265" s="133"/>
      <c r="G265" s="161">
        <f t="shared" si="23"/>
        <v>0.19</v>
      </c>
      <c r="H265" s="38"/>
      <c r="I265" s="1084"/>
      <c r="J265" s="1083"/>
      <c r="K265" s="1083"/>
      <c r="L265" s="1083"/>
      <c r="M265" s="1215"/>
      <c r="N265" s="98"/>
      <c r="O265" s="1084"/>
      <c r="P265" s="1083"/>
      <c r="Q265" s="1088"/>
      <c r="R265" s="37"/>
      <c r="S265" s="37"/>
      <c r="T265" s="37"/>
      <c r="U265" s="37"/>
      <c r="V265" s="37"/>
      <c r="W265" s="37"/>
      <c r="X265" s="37"/>
      <c r="Y265" s="37"/>
      <c r="Z265" s="37"/>
      <c r="AA265" s="37"/>
      <c r="AB265" s="37"/>
      <c r="AC265" s="37"/>
      <c r="AD265" s="37"/>
      <c r="AE265" s="37"/>
      <c r="AF265" s="37"/>
      <c r="AG265" s="37"/>
      <c r="AH265" s="37"/>
      <c r="AI265" s="37"/>
      <c r="AJ265" s="37"/>
      <c r="AK265" s="37"/>
      <c r="AL265" s="37"/>
      <c r="AM265" s="37"/>
      <c r="AN265" s="37"/>
      <c r="AO265" s="37"/>
      <c r="AP265" s="37"/>
      <c r="AQ265" s="37"/>
      <c r="AR265" s="37"/>
      <c r="AS265" s="37"/>
      <c r="AT265" s="37"/>
      <c r="AU265" s="37"/>
      <c r="AV265" s="37"/>
      <c r="AW265" s="37"/>
      <c r="AX265" s="37"/>
      <c r="AY265" s="37"/>
      <c r="AZ265" s="37"/>
      <c r="BA265" s="37"/>
      <c r="BB265" s="37"/>
      <c r="BC265" s="37"/>
      <c r="BD265" s="37"/>
      <c r="BE265" s="37"/>
      <c r="BF265" s="37"/>
    </row>
    <row r="266" spans="1:58" s="39" customFormat="1" ht="11.25" customHeight="1">
      <c r="A266" s="1256"/>
      <c r="B266" s="1092"/>
      <c r="C266" s="1095"/>
      <c r="D266" s="132" t="s">
        <v>367</v>
      </c>
      <c r="E266" s="133"/>
      <c r="F266" s="133"/>
      <c r="G266" s="161">
        <f t="shared" si="23"/>
        <v>0</v>
      </c>
      <c r="H266" s="38"/>
      <c r="I266" s="1084"/>
      <c r="J266" s="1083"/>
      <c r="K266" s="1083"/>
      <c r="L266" s="1083"/>
      <c r="M266" s="1215"/>
      <c r="N266" s="98"/>
      <c r="O266" s="1084"/>
      <c r="P266" s="1083"/>
      <c r="Q266" s="1088"/>
      <c r="R266" s="37"/>
      <c r="S266" s="37"/>
      <c r="T266" s="37"/>
      <c r="U266" s="37"/>
      <c r="V266" s="37"/>
      <c r="W266" s="37"/>
      <c r="X266" s="37"/>
      <c r="Y266" s="37"/>
      <c r="Z266" s="37"/>
      <c r="AA266" s="37"/>
      <c r="AB266" s="37"/>
      <c r="AC266" s="37"/>
      <c r="AD266" s="37"/>
      <c r="AE266" s="37"/>
      <c r="AF266" s="37"/>
      <c r="AG266" s="37"/>
      <c r="AH266" s="37"/>
      <c r="AI266" s="37"/>
      <c r="AJ266" s="37"/>
      <c r="AK266" s="37"/>
      <c r="AL266" s="37"/>
      <c r="AM266" s="37"/>
      <c r="AN266" s="37"/>
      <c r="AO266" s="37"/>
      <c r="AP266" s="37"/>
      <c r="AQ266" s="37"/>
      <c r="AR266" s="37"/>
      <c r="AS266" s="37"/>
      <c r="AT266" s="37"/>
      <c r="AU266" s="37"/>
      <c r="AV266" s="37"/>
      <c r="AW266" s="37"/>
      <c r="AX266" s="37"/>
      <c r="AY266" s="37"/>
      <c r="AZ266" s="37"/>
      <c r="BA266" s="37"/>
      <c r="BB266" s="37"/>
      <c r="BC266" s="37"/>
      <c r="BD266" s="37"/>
      <c r="BE266" s="37"/>
      <c r="BF266" s="37"/>
    </row>
    <row r="267" spans="1:58" s="39" customFormat="1" ht="11.25" customHeight="1">
      <c r="A267" s="1256"/>
      <c r="B267" s="1092"/>
      <c r="C267" s="1095"/>
      <c r="D267" s="152" t="s">
        <v>368</v>
      </c>
      <c r="E267" s="153"/>
      <c r="F267" s="153">
        <v>0.31</v>
      </c>
      <c r="G267" s="163">
        <f t="shared" si="23"/>
        <v>0.31</v>
      </c>
      <c r="H267" s="38"/>
      <c r="I267" s="1084"/>
      <c r="J267" s="1083"/>
      <c r="K267" s="1083"/>
      <c r="L267" s="1083"/>
      <c r="M267" s="1215"/>
      <c r="N267" s="98"/>
      <c r="O267" s="1084"/>
      <c r="P267" s="1083"/>
      <c r="Q267" s="1088"/>
      <c r="R267" s="37"/>
      <c r="S267" s="37"/>
      <c r="T267" s="37"/>
      <c r="U267" s="37"/>
      <c r="V267" s="37"/>
      <c r="W267" s="37"/>
      <c r="X267" s="37"/>
      <c r="Y267" s="37"/>
      <c r="Z267" s="37"/>
      <c r="AA267" s="37"/>
      <c r="AB267" s="37"/>
      <c r="AC267" s="37"/>
      <c r="AD267" s="37"/>
      <c r="AE267" s="37"/>
      <c r="AF267" s="37"/>
      <c r="AG267" s="37"/>
      <c r="AH267" s="37"/>
      <c r="AI267" s="37"/>
      <c r="AJ267" s="37"/>
      <c r="AK267" s="37"/>
      <c r="AL267" s="37"/>
      <c r="AM267" s="37"/>
      <c r="AN267" s="37"/>
      <c r="AO267" s="37"/>
      <c r="AP267" s="37"/>
      <c r="AQ267" s="37"/>
      <c r="AR267" s="37"/>
      <c r="AS267" s="37"/>
      <c r="AT267" s="37"/>
      <c r="AU267" s="37"/>
      <c r="AV267" s="37"/>
      <c r="AW267" s="37"/>
      <c r="AX267" s="37"/>
      <c r="AY267" s="37"/>
      <c r="AZ267" s="37"/>
      <c r="BA267" s="37"/>
      <c r="BB267" s="37"/>
      <c r="BC267" s="37"/>
      <c r="BD267" s="37"/>
      <c r="BE267" s="37"/>
      <c r="BF267" s="37"/>
    </row>
    <row r="268" spans="1:58" s="39" customFormat="1" ht="11.25" customHeight="1">
      <c r="A268" s="1258"/>
      <c r="B268" s="1093"/>
      <c r="C268" s="1096"/>
      <c r="D268" s="154" t="s">
        <v>356</v>
      </c>
      <c r="E268" s="155">
        <f>SUM(E259:E267)</f>
        <v>0.19</v>
      </c>
      <c r="F268" s="155">
        <f>SUM(F259:F267)</f>
        <v>0.81</v>
      </c>
      <c r="G268" s="156">
        <f>SUM(E259:F267)</f>
        <v>1</v>
      </c>
      <c r="H268" s="119"/>
      <c r="I268" s="1084"/>
      <c r="J268" s="1083"/>
      <c r="K268" s="1083"/>
      <c r="L268" s="1083"/>
      <c r="M268" s="1215"/>
      <c r="N268" s="98"/>
      <c r="O268" s="1110"/>
      <c r="P268" s="1108"/>
      <c r="Q268" s="1089"/>
      <c r="R268" s="37"/>
      <c r="S268" s="37"/>
      <c r="T268" s="37"/>
      <c r="U268" s="37"/>
      <c r="V268" s="37"/>
      <c r="W268" s="37"/>
      <c r="X268" s="37"/>
      <c r="Y268" s="37"/>
      <c r="Z268" s="37"/>
      <c r="AA268" s="37"/>
      <c r="AB268" s="37"/>
      <c r="AC268" s="37"/>
      <c r="AD268" s="37"/>
      <c r="AE268" s="37"/>
      <c r="AF268" s="37"/>
      <c r="AG268" s="37"/>
      <c r="AH268" s="37"/>
      <c r="AI268" s="37"/>
      <c r="AJ268" s="37"/>
      <c r="AK268" s="37"/>
      <c r="AL268" s="37"/>
      <c r="AM268" s="37"/>
      <c r="AN268" s="37"/>
      <c r="AO268" s="37"/>
      <c r="AP268" s="37"/>
      <c r="AQ268" s="37"/>
      <c r="AR268" s="37"/>
      <c r="AS268" s="37"/>
      <c r="AT268" s="37"/>
      <c r="AU268" s="37"/>
      <c r="AV268" s="37"/>
      <c r="AW268" s="37"/>
      <c r="AX268" s="37"/>
      <c r="AY268" s="37"/>
      <c r="AZ268" s="37"/>
      <c r="BA268" s="37"/>
      <c r="BB268" s="37"/>
      <c r="BC268" s="37"/>
      <c r="BD268" s="37"/>
      <c r="BE268" s="37"/>
      <c r="BF268" s="37"/>
    </row>
    <row r="269" spans="1:58" s="39" customFormat="1" ht="11.25" customHeight="1">
      <c r="A269" s="1071">
        <v>26</v>
      </c>
      <c r="B269" s="1074" t="s">
        <v>230</v>
      </c>
      <c r="C269" s="1097" t="s">
        <v>231</v>
      </c>
      <c r="D269" s="150" t="s">
        <v>359</v>
      </c>
      <c r="E269" s="151"/>
      <c r="F269" s="151"/>
      <c r="G269" s="164">
        <f>SUM(E269:F269)</f>
        <v>0</v>
      </c>
      <c r="H269" s="362"/>
      <c r="I269" s="1216" t="s">
        <v>389</v>
      </c>
      <c r="J269" s="1081" t="s">
        <v>312</v>
      </c>
      <c r="K269" s="1081" t="s">
        <v>312</v>
      </c>
      <c r="L269" s="1081" t="s">
        <v>38</v>
      </c>
      <c r="M269" s="1086"/>
      <c r="N269" s="363"/>
      <c r="O269" s="1080" t="s">
        <v>38</v>
      </c>
      <c r="P269" s="1081" t="s">
        <v>38</v>
      </c>
      <c r="Q269" s="1086" t="s">
        <v>50</v>
      </c>
    </row>
    <row r="270" spans="1:58" s="39" customFormat="1" ht="11.25" customHeight="1">
      <c r="A270" s="1072"/>
      <c r="B270" s="1075"/>
      <c r="C270" s="1098"/>
      <c r="D270" s="125" t="s">
        <v>361</v>
      </c>
      <c r="E270" s="126"/>
      <c r="F270" s="126"/>
      <c r="G270" s="158">
        <f t="shared" ref="G270:G277" si="24">SUM(E270:F270)</f>
        <v>0</v>
      </c>
      <c r="H270" s="362"/>
      <c r="I270" s="1217"/>
      <c r="J270" s="1081"/>
      <c r="K270" s="1081"/>
      <c r="L270" s="1081"/>
      <c r="M270" s="1086"/>
      <c r="N270" s="363"/>
      <c r="O270" s="1080"/>
      <c r="P270" s="1081"/>
      <c r="Q270" s="1086"/>
    </row>
    <row r="271" spans="1:58" s="39" customFormat="1" ht="11.25" customHeight="1">
      <c r="A271" s="1072"/>
      <c r="B271" s="1075"/>
      <c r="C271" s="1098"/>
      <c r="D271" s="125" t="s">
        <v>362</v>
      </c>
      <c r="E271" s="126"/>
      <c r="F271" s="126"/>
      <c r="G271" s="158">
        <f t="shared" si="24"/>
        <v>0</v>
      </c>
      <c r="H271" s="362"/>
      <c r="I271" s="1217"/>
      <c r="J271" s="1081"/>
      <c r="K271" s="1081"/>
      <c r="L271" s="1081"/>
      <c r="M271" s="1086"/>
      <c r="N271" s="363"/>
      <c r="O271" s="1080"/>
      <c r="P271" s="1081"/>
      <c r="Q271" s="1086"/>
    </row>
    <row r="272" spans="1:58" s="39" customFormat="1" ht="11.25" customHeight="1">
      <c r="A272" s="1072"/>
      <c r="B272" s="1075"/>
      <c r="C272" s="1098"/>
      <c r="D272" s="125" t="s">
        <v>363</v>
      </c>
      <c r="E272" s="126"/>
      <c r="F272" s="126">
        <v>0.28660000000000002</v>
      </c>
      <c r="G272" s="158">
        <f t="shared" si="24"/>
        <v>0.28660000000000002</v>
      </c>
      <c r="H272" s="362"/>
      <c r="I272" s="1217"/>
      <c r="J272" s="1081"/>
      <c r="K272" s="1081"/>
      <c r="L272" s="1081"/>
      <c r="M272" s="1086"/>
      <c r="N272" s="363"/>
      <c r="O272" s="1080"/>
      <c r="P272" s="1081"/>
      <c r="Q272" s="1086"/>
    </row>
    <row r="273" spans="1:58" s="39" customFormat="1" ht="11.25" customHeight="1">
      <c r="A273" s="1072"/>
      <c r="B273" s="1075"/>
      <c r="C273" s="1098"/>
      <c r="D273" s="125" t="s">
        <v>364</v>
      </c>
      <c r="E273" s="126"/>
      <c r="F273" s="126"/>
      <c r="G273" s="158">
        <f t="shared" si="24"/>
        <v>0</v>
      </c>
      <c r="H273" s="362"/>
      <c r="I273" s="1217"/>
      <c r="J273" s="1081"/>
      <c r="K273" s="1081"/>
      <c r="L273" s="1081"/>
      <c r="M273" s="1086"/>
      <c r="N273" s="363"/>
      <c r="O273" s="1080"/>
      <c r="P273" s="1081"/>
      <c r="Q273" s="1086"/>
    </row>
    <row r="274" spans="1:58" s="39" customFormat="1" ht="11.25" customHeight="1">
      <c r="A274" s="1072"/>
      <c r="B274" s="1075"/>
      <c r="C274" s="1098"/>
      <c r="D274" s="125" t="s">
        <v>365</v>
      </c>
      <c r="E274" s="126">
        <v>0.71009999999999995</v>
      </c>
      <c r="F274" s="126"/>
      <c r="G274" s="158">
        <f t="shared" si="24"/>
        <v>0.71009999999999995</v>
      </c>
      <c r="H274" s="362"/>
      <c r="I274" s="1217"/>
      <c r="J274" s="1081"/>
      <c r="K274" s="1081"/>
      <c r="L274" s="1081"/>
      <c r="M274" s="1086"/>
      <c r="N274" s="363"/>
      <c r="O274" s="1080"/>
      <c r="P274" s="1081"/>
      <c r="Q274" s="1086"/>
    </row>
    <row r="275" spans="1:58" s="39" customFormat="1" ht="11.25" customHeight="1">
      <c r="A275" s="1072"/>
      <c r="B275" s="1075"/>
      <c r="C275" s="1098"/>
      <c r="D275" s="125" t="s">
        <v>366</v>
      </c>
      <c r="E275" s="126">
        <v>3.2000000000000002E-3</v>
      </c>
      <c r="F275" s="126"/>
      <c r="G275" s="158">
        <f t="shared" si="24"/>
        <v>3.2000000000000002E-3</v>
      </c>
      <c r="H275" s="362"/>
      <c r="I275" s="1217"/>
      <c r="J275" s="1081"/>
      <c r="K275" s="1081"/>
      <c r="L275" s="1081"/>
      <c r="M275" s="1086"/>
      <c r="N275" s="363"/>
      <c r="O275" s="1080"/>
      <c r="P275" s="1081"/>
      <c r="Q275" s="1086"/>
    </row>
    <row r="276" spans="1:58" s="39" customFormat="1" ht="11.25" customHeight="1">
      <c r="A276" s="1072"/>
      <c r="B276" s="1075"/>
      <c r="C276" s="1098"/>
      <c r="D276" s="125" t="s">
        <v>367</v>
      </c>
      <c r="E276" s="126" t="s">
        <v>374</v>
      </c>
      <c r="F276" s="126"/>
      <c r="G276" s="158">
        <f t="shared" si="24"/>
        <v>0</v>
      </c>
      <c r="H276" s="362"/>
      <c r="I276" s="1217"/>
      <c r="J276" s="1081"/>
      <c r="K276" s="1081"/>
      <c r="L276" s="1081"/>
      <c r="M276" s="1086"/>
      <c r="N276" s="363"/>
      <c r="O276" s="1080"/>
      <c r="P276" s="1081"/>
      <c r="Q276" s="1086"/>
    </row>
    <row r="277" spans="1:58" s="39" customFormat="1" ht="11.25" customHeight="1">
      <c r="A277" s="1072"/>
      <c r="B277" s="1075"/>
      <c r="C277" s="1098"/>
      <c r="D277" s="127" t="s">
        <v>368</v>
      </c>
      <c r="E277" s="128" t="s">
        <v>374</v>
      </c>
      <c r="F277" s="128"/>
      <c r="G277" s="159">
        <f t="shared" si="24"/>
        <v>0</v>
      </c>
      <c r="H277" s="362"/>
      <c r="I277" s="1217"/>
      <c r="J277" s="1081"/>
      <c r="K277" s="1081"/>
      <c r="L277" s="1081"/>
      <c r="M277" s="1086"/>
      <c r="N277" s="363"/>
      <c r="O277" s="1080"/>
      <c r="P277" s="1081"/>
      <c r="Q277" s="1086"/>
    </row>
    <row r="278" spans="1:58" s="39" customFormat="1" ht="11.25" customHeight="1">
      <c r="A278" s="1073"/>
      <c r="B278" s="1076"/>
      <c r="C278" s="1099"/>
      <c r="D278" s="138" t="s">
        <v>356</v>
      </c>
      <c r="E278" s="147">
        <f>SUM(E269:E277)</f>
        <v>0.71329999999999993</v>
      </c>
      <c r="F278" s="147">
        <f>SUM(F269:F277)</f>
        <v>0.28660000000000002</v>
      </c>
      <c r="G278" s="116">
        <f>SUM(E269:F277)</f>
        <v>0.9998999999999999</v>
      </c>
      <c r="H278" s="364"/>
      <c r="I278" s="1217"/>
      <c r="J278" s="1081"/>
      <c r="K278" s="1081"/>
      <c r="L278" s="1081"/>
      <c r="M278" s="1086"/>
      <c r="N278" s="363"/>
      <c r="O278" s="1080"/>
      <c r="P278" s="1081"/>
      <c r="Q278" s="1086"/>
    </row>
    <row r="279" spans="1:58" s="39" customFormat="1" ht="11.25" customHeight="1">
      <c r="A279" s="1255">
        <v>27</v>
      </c>
      <c r="B279" s="1091" t="s">
        <v>239</v>
      </c>
      <c r="C279" s="1094" t="s">
        <v>240</v>
      </c>
      <c r="D279" s="130" t="s">
        <v>359</v>
      </c>
      <c r="E279" s="131">
        <v>1</v>
      </c>
      <c r="F279" s="131"/>
      <c r="G279" s="160">
        <f>SUM(E279:F279)</f>
        <v>1</v>
      </c>
      <c r="H279" s="38"/>
      <c r="I279" s="1084" t="s">
        <v>38</v>
      </c>
      <c r="J279" s="1083" t="s">
        <v>312</v>
      </c>
      <c r="K279" s="1083" t="s">
        <v>312</v>
      </c>
      <c r="L279" s="1083" t="s">
        <v>312</v>
      </c>
      <c r="M279" s="1215" t="s">
        <v>312</v>
      </c>
      <c r="N279" s="98"/>
      <c r="O279" s="1109" t="s">
        <v>51</v>
      </c>
      <c r="P279" s="1107" t="s">
        <v>50</v>
      </c>
      <c r="Q279" s="1087" t="s">
        <v>50</v>
      </c>
      <c r="R279" s="37"/>
      <c r="S279" s="37"/>
      <c r="T279" s="37"/>
      <c r="U279" s="37"/>
      <c r="V279" s="37"/>
      <c r="W279" s="37"/>
      <c r="X279" s="37"/>
      <c r="Y279" s="37"/>
      <c r="Z279" s="37"/>
      <c r="AA279" s="37"/>
      <c r="AB279" s="37"/>
      <c r="AC279" s="37"/>
      <c r="AD279" s="37"/>
      <c r="AE279" s="37"/>
      <c r="AF279" s="37"/>
      <c r="AG279" s="37"/>
      <c r="AH279" s="37"/>
      <c r="AI279" s="37"/>
      <c r="AJ279" s="37"/>
      <c r="AK279" s="37"/>
      <c r="AL279" s="37"/>
      <c r="AM279" s="37"/>
      <c r="AN279" s="37"/>
      <c r="AO279" s="37"/>
      <c r="AP279" s="37"/>
      <c r="AQ279" s="37"/>
      <c r="AR279" s="37"/>
      <c r="AS279" s="37"/>
      <c r="AT279" s="37"/>
      <c r="AU279" s="37"/>
      <c r="AV279" s="37"/>
      <c r="AW279" s="37"/>
      <c r="AX279" s="37"/>
      <c r="AY279" s="37"/>
      <c r="AZ279" s="37"/>
      <c r="BA279" s="37"/>
      <c r="BB279" s="37"/>
      <c r="BC279" s="37"/>
      <c r="BD279" s="37"/>
      <c r="BE279" s="37"/>
      <c r="BF279" s="37"/>
    </row>
    <row r="280" spans="1:58" s="39" customFormat="1" ht="11.25" customHeight="1">
      <c r="A280" s="1256"/>
      <c r="B280" s="1092"/>
      <c r="C280" s="1095"/>
      <c r="D280" s="132" t="s">
        <v>361</v>
      </c>
      <c r="E280" s="133"/>
      <c r="F280" s="133"/>
      <c r="G280" s="161">
        <f t="shared" ref="G280:G287" si="25">SUM(E280:F280)</f>
        <v>0</v>
      </c>
      <c r="H280" s="38"/>
      <c r="I280" s="1084"/>
      <c r="J280" s="1083"/>
      <c r="K280" s="1083"/>
      <c r="L280" s="1083"/>
      <c r="M280" s="1215"/>
      <c r="N280" s="98"/>
      <c r="O280" s="1084"/>
      <c r="P280" s="1083"/>
      <c r="Q280" s="1088"/>
      <c r="R280" s="37"/>
      <c r="S280" s="37"/>
      <c r="T280" s="37"/>
      <c r="U280" s="37"/>
      <c r="V280" s="37"/>
      <c r="W280" s="37"/>
      <c r="X280" s="37"/>
      <c r="Y280" s="37"/>
      <c r="Z280" s="37"/>
      <c r="AA280" s="37"/>
      <c r="AB280" s="37"/>
      <c r="AC280" s="37"/>
      <c r="AD280" s="37"/>
      <c r="AE280" s="37"/>
      <c r="AF280" s="37"/>
      <c r="AG280" s="37"/>
      <c r="AH280" s="37"/>
      <c r="AI280" s="37"/>
      <c r="AJ280" s="37"/>
      <c r="AK280" s="37"/>
      <c r="AL280" s="37"/>
      <c r="AM280" s="37"/>
      <c r="AN280" s="37"/>
      <c r="AO280" s="37"/>
      <c r="AP280" s="37"/>
      <c r="AQ280" s="37"/>
      <c r="AR280" s="37"/>
      <c r="AS280" s="37"/>
      <c r="AT280" s="37"/>
      <c r="AU280" s="37"/>
      <c r="AV280" s="37"/>
      <c r="AW280" s="37"/>
      <c r="AX280" s="37"/>
      <c r="AY280" s="37"/>
      <c r="AZ280" s="37"/>
      <c r="BA280" s="37"/>
      <c r="BB280" s="37"/>
      <c r="BC280" s="37"/>
      <c r="BD280" s="37"/>
      <c r="BE280" s="37"/>
      <c r="BF280" s="37"/>
    </row>
    <row r="281" spans="1:58" s="39" customFormat="1" ht="11.25" customHeight="1">
      <c r="A281" s="1256"/>
      <c r="B281" s="1092"/>
      <c r="C281" s="1095"/>
      <c r="D281" s="132" t="s">
        <v>362</v>
      </c>
      <c r="E281" s="133"/>
      <c r="F281" s="133"/>
      <c r="G281" s="161">
        <f t="shared" si="25"/>
        <v>0</v>
      </c>
      <c r="H281" s="38"/>
      <c r="I281" s="1084"/>
      <c r="J281" s="1083"/>
      <c r="K281" s="1083"/>
      <c r="L281" s="1083"/>
      <c r="M281" s="1215"/>
      <c r="N281" s="98"/>
      <c r="O281" s="1084"/>
      <c r="P281" s="1083"/>
      <c r="Q281" s="1088"/>
      <c r="R281" s="37"/>
      <c r="S281" s="37"/>
      <c r="T281" s="37"/>
      <c r="U281" s="37"/>
      <c r="V281" s="37"/>
      <c r="W281" s="37"/>
      <c r="X281" s="37"/>
      <c r="Y281" s="37"/>
      <c r="Z281" s="37"/>
      <c r="AA281" s="37"/>
      <c r="AB281" s="37"/>
      <c r="AC281" s="37"/>
      <c r="AD281" s="37"/>
      <c r="AE281" s="37"/>
      <c r="AF281" s="37"/>
      <c r="AG281" s="37"/>
      <c r="AH281" s="37"/>
      <c r="AI281" s="37"/>
      <c r="AJ281" s="37"/>
      <c r="AK281" s="37"/>
      <c r="AL281" s="37"/>
      <c r="AM281" s="37"/>
      <c r="AN281" s="37"/>
      <c r="AO281" s="37"/>
      <c r="AP281" s="37"/>
      <c r="AQ281" s="37"/>
      <c r="AR281" s="37"/>
      <c r="AS281" s="37"/>
      <c r="AT281" s="37"/>
      <c r="AU281" s="37"/>
      <c r="AV281" s="37"/>
      <c r="AW281" s="37"/>
      <c r="AX281" s="37"/>
      <c r="AY281" s="37"/>
      <c r="AZ281" s="37"/>
      <c r="BA281" s="37"/>
      <c r="BB281" s="37"/>
      <c r="BC281" s="37"/>
      <c r="BD281" s="37"/>
      <c r="BE281" s="37"/>
      <c r="BF281" s="37"/>
    </row>
    <row r="282" spans="1:58" s="39" customFormat="1" ht="11.25" customHeight="1">
      <c r="A282" s="1256"/>
      <c r="B282" s="1092"/>
      <c r="C282" s="1095"/>
      <c r="D282" s="132" t="s">
        <v>363</v>
      </c>
      <c r="E282" s="133"/>
      <c r="F282" s="133"/>
      <c r="G282" s="161">
        <f t="shared" si="25"/>
        <v>0</v>
      </c>
      <c r="H282" s="38"/>
      <c r="I282" s="1084"/>
      <c r="J282" s="1083"/>
      <c r="K282" s="1083"/>
      <c r="L282" s="1083"/>
      <c r="M282" s="1215"/>
      <c r="N282" s="98"/>
      <c r="O282" s="1084"/>
      <c r="P282" s="1083"/>
      <c r="Q282" s="1088"/>
      <c r="R282" s="37"/>
      <c r="S282" s="37"/>
      <c r="T282" s="37"/>
      <c r="U282" s="37"/>
      <c r="V282" s="37"/>
      <c r="W282" s="37"/>
      <c r="X282" s="37"/>
      <c r="Y282" s="37"/>
      <c r="Z282" s="37"/>
      <c r="AA282" s="37"/>
      <c r="AB282" s="37"/>
      <c r="AC282" s="37"/>
      <c r="AD282" s="37"/>
      <c r="AE282" s="37"/>
      <c r="AF282" s="37"/>
      <c r="AG282" s="37"/>
      <c r="AH282" s="37"/>
      <c r="AI282" s="37"/>
      <c r="AJ282" s="37"/>
      <c r="AK282" s="37"/>
      <c r="AL282" s="37"/>
      <c r="AM282" s="37"/>
      <c r="AN282" s="37"/>
      <c r="AO282" s="37"/>
      <c r="AP282" s="37"/>
      <c r="AQ282" s="37"/>
      <c r="AR282" s="37"/>
      <c r="AS282" s="37"/>
      <c r="AT282" s="37"/>
      <c r="AU282" s="37"/>
      <c r="AV282" s="37"/>
      <c r="AW282" s="37"/>
      <c r="AX282" s="37"/>
      <c r="AY282" s="37"/>
      <c r="AZ282" s="37"/>
      <c r="BA282" s="37"/>
      <c r="BB282" s="37"/>
      <c r="BC282" s="37"/>
      <c r="BD282" s="37"/>
      <c r="BE282" s="37"/>
      <c r="BF282" s="37"/>
    </row>
    <row r="283" spans="1:58" s="39" customFormat="1" ht="11.25" customHeight="1">
      <c r="A283" s="1256"/>
      <c r="B283" s="1092"/>
      <c r="C283" s="1095"/>
      <c r="D283" s="132" t="s">
        <v>364</v>
      </c>
      <c r="E283" s="133"/>
      <c r="F283" s="133"/>
      <c r="G283" s="161">
        <f t="shared" si="25"/>
        <v>0</v>
      </c>
      <c r="H283" s="38"/>
      <c r="I283" s="1084"/>
      <c r="J283" s="1083"/>
      <c r="K283" s="1083"/>
      <c r="L283" s="1083"/>
      <c r="M283" s="1215"/>
      <c r="N283" s="98"/>
      <c r="O283" s="1084"/>
      <c r="P283" s="1083"/>
      <c r="Q283" s="1088"/>
      <c r="R283" s="37"/>
      <c r="S283" s="37"/>
      <c r="T283" s="37"/>
      <c r="U283" s="37"/>
      <c r="V283" s="37"/>
      <c r="W283" s="37"/>
      <c r="X283" s="37"/>
      <c r="Y283" s="37"/>
      <c r="Z283" s="37"/>
      <c r="AA283" s="37"/>
      <c r="AB283" s="37"/>
      <c r="AC283" s="37"/>
      <c r="AD283" s="37"/>
      <c r="AE283" s="37"/>
      <c r="AF283" s="37"/>
      <c r="AG283" s="37"/>
      <c r="AH283" s="37"/>
      <c r="AI283" s="37"/>
      <c r="AJ283" s="37"/>
      <c r="AK283" s="37"/>
      <c r="AL283" s="37"/>
      <c r="AM283" s="37"/>
      <c r="AN283" s="37"/>
      <c r="AO283" s="37"/>
      <c r="AP283" s="37"/>
      <c r="AQ283" s="37"/>
      <c r="AR283" s="37"/>
      <c r="AS283" s="37"/>
      <c r="AT283" s="37"/>
      <c r="AU283" s="37"/>
      <c r="AV283" s="37"/>
      <c r="AW283" s="37"/>
      <c r="AX283" s="37"/>
      <c r="AY283" s="37"/>
      <c r="AZ283" s="37"/>
      <c r="BA283" s="37"/>
      <c r="BB283" s="37"/>
      <c r="BC283" s="37"/>
      <c r="BD283" s="37"/>
      <c r="BE283" s="37"/>
      <c r="BF283" s="37"/>
    </row>
    <row r="284" spans="1:58" s="39" customFormat="1" ht="11.25" customHeight="1">
      <c r="A284" s="1256"/>
      <c r="B284" s="1092"/>
      <c r="C284" s="1095"/>
      <c r="D284" s="132" t="s">
        <v>365</v>
      </c>
      <c r="E284" s="133"/>
      <c r="F284" s="133"/>
      <c r="G284" s="161">
        <f t="shared" si="25"/>
        <v>0</v>
      </c>
      <c r="H284" s="38"/>
      <c r="I284" s="1084"/>
      <c r="J284" s="1083"/>
      <c r="K284" s="1083"/>
      <c r="L284" s="1083"/>
      <c r="M284" s="1215"/>
      <c r="N284" s="98"/>
      <c r="O284" s="1084"/>
      <c r="P284" s="1083"/>
      <c r="Q284" s="1088"/>
      <c r="R284" s="37"/>
      <c r="S284" s="37"/>
      <c r="T284" s="37"/>
      <c r="U284" s="37"/>
      <c r="V284" s="37"/>
      <c r="W284" s="37"/>
      <c r="X284" s="37"/>
      <c r="Y284" s="37"/>
      <c r="Z284" s="37"/>
      <c r="AA284" s="37"/>
      <c r="AB284" s="37"/>
      <c r="AC284" s="37"/>
      <c r="AD284" s="37"/>
      <c r="AE284" s="37"/>
      <c r="AF284" s="37"/>
      <c r="AG284" s="37"/>
      <c r="AH284" s="37"/>
      <c r="AI284" s="37"/>
      <c r="AJ284" s="37"/>
      <c r="AK284" s="37"/>
      <c r="AL284" s="37"/>
      <c r="AM284" s="37"/>
      <c r="AN284" s="37"/>
      <c r="AO284" s="37"/>
      <c r="AP284" s="37"/>
      <c r="AQ284" s="37"/>
      <c r="AR284" s="37"/>
      <c r="AS284" s="37"/>
      <c r="AT284" s="37"/>
      <c r="AU284" s="37"/>
      <c r="AV284" s="37"/>
      <c r="AW284" s="37"/>
      <c r="AX284" s="37"/>
      <c r="AY284" s="37"/>
      <c r="AZ284" s="37"/>
      <c r="BA284" s="37"/>
      <c r="BB284" s="37"/>
      <c r="BC284" s="37"/>
      <c r="BD284" s="37"/>
      <c r="BE284" s="37"/>
      <c r="BF284" s="37"/>
    </row>
    <row r="285" spans="1:58" s="39" customFormat="1" ht="11.25" customHeight="1">
      <c r="A285" s="1256"/>
      <c r="B285" s="1092"/>
      <c r="C285" s="1095"/>
      <c r="D285" s="132" t="s">
        <v>366</v>
      </c>
      <c r="E285" s="133"/>
      <c r="F285" s="133"/>
      <c r="G285" s="161">
        <f t="shared" si="25"/>
        <v>0</v>
      </c>
      <c r="H285" s="38"/>
      <c r="I285" s="1084"/>
      <c r="J285" s="1083"/>
      <c r="K285" s="1083"/>
      <c r="L285" s="1083"/>
      <c r="M285" s="1215"/>
      <c r="N285" s="98"/>
      <c r="O285" s="1084"/>
      <c r="P285" s="1083"/>
      <c r="Q285" s="1088"/>
      <c r="R285" s="37"/>
      <c r="S285" s="37"/>
      <c r="T285" s="37"/>
      <c r="U285" s="37"/>
      <c r="V285" s="37"/>
      <c r="W285" s="37"/>
      <c r="X285" s="37"/>
      <c r="Y285" s="37"/>
      <c r="Z285" s="37"/>
      <c r="AA285" s="37"/>
      <c r="AB285" s="37"/>
      <c r="AC285" s="37"/>
      <c r="AD285" s="37"/>
      <c r="AE285" s="37"/>
      <c r="AF285" s="37"/>
      <c r="AG285" s="37"/>
      <c r="AH285" s="37"/>
      <c r="AI285" s="37"/>
      <c r="AJ285" s="37"/>
      <c r="AK285" s="37"/>
      <c r="AL285" s="37"/>
      <c r="AM285" s="37"/>
      <c r="AN285" s="37"/>
      <c r="AO285" s="37"/>
      <c r="AP285" s="37"/>
      <c r="AQ285" s="37"/>
      <c r="AR285" s="37"/>
      <c r="AS285" s="37"/>
      <c r="AT285" s="37"/>
      <c r="AU285" s="37"/>
      <c r="AV285" s="37"/>
      <c r="AW285" s="37"/>
      <c r="AX285" s="37"/>
      <c r="AY285" s="37"/>
      <c r="AZ285" s="37"/>
      <c r="BA285" s="37"/>
      <c r="BB285" s="37"/>
      <c r="BC285" s="37"/>
      <c r="BD285" s="37"/>
      <c r="BE285" s="37"/>
      <c r="BF285" s="37"/>
    </row>
    <row r="286" spans="1:58" s="39" customFormat="1" ht="11.25" customHeight="1">
      <c r="A286" s="1256"/>
      <c r="B286" s="1092"/>
      <c r="C286" s="1095"/>
      <c r="D286" s="132" t="s">
        <v>367</v>
      </c>
      <c r="E286" s="133"/>
      <c r="F286" s="133"/>
      <c r="G286" s="161">
        <f t="shared" si="25"/>
        <v>0</v>
      </c>
      <c r="H286" s="38"/>
      <c r="I286" s="1084"/>
      <c r="J286" s="1083"/>
      <c r="K286" s="1083"/>
      <c r="L286" s="1083"/>
      <c r="M286" s="1215"/>
      <c r="N286" s="98"/>
      <c r="O286" s="1084"/>
      <c r="P286" s="1083"/>
      <c r="Q286" s="1088"/>
      <c r="R286" s="37"/>
      <c r="S286" s="37"/>
      <c r="T286" s="37"/>
      <c r="U286" s="37"/>
      <c r="V286" s="37"/>
      <c r="W286" s="37"/>
      <c r="X286" s="37"/>
      <c r="Y286" s="37"/>
      <c r="Z286" s="37"/>
      <c r="AA286" s="37"/>
      <c r="AB286" s="37"/>
      <c r="AC286" s="37"/>
      <c r="AD286" s="37"/>
      <c r="AE286" s="37"/>
      <c r="AF286" s="37"/>
      <c r="AG286" s="37"/>
      <c r="AH286" s="37"/>
      <c r="AI286" s="37"/>
      <c r="AJ286" s="37"/>
      <c r="AK286" s="37"/>
      <c r="AL286" s="37"/>
      <c r="AM286" s="37"/>
      <c r="AN286" s="37"/>
      <c r="AO286" s="37"/>
      <c r="AP286" s="37"/>
      <c r="AQ286" s="37"/>
      <c r="AR286" s="37"/>
      <c r="AS286" s="37"/>
      <c r="AT286" s="37"/>
      <c r="AU286" s="37"/>
      <c r="AV286" s="37"/>
      <c r="AW286" s="37"/>
      <c r="AX286" s="37"/>
      <c r="AY286" s="37"/>
      <c r="AZ286" s="37"/>
      <c r="BA286" s="37"/>
      <c r="BB286" s="37"/>
      <c r="BC286" s="37"/>
      <c r="BD286" s="37"/>
      <c r="BE286" s="37"/>
      <c r="BF286" s="37"/>
    </row>
    <row r="287" spans="1:58" s="39" customFormat="1" ht="11.25" customHeight="1">
      <c r="A287" s="1256"/>
      <c r="B287" s="1092"/>
      <c r="C287" s="1095"/>
      <c r="D287" s="134" t="s">
        <v>368</v>
      </c>
      <c r="E287" s="135"/>
      <c r="F287" s="135"/>
      <c r="G287" s="162">
        <f t="shared" si="25"/>
        <v>0</v>
      </c>
      <c r="H287" s="38"/>
      <c r="I287" s="1084"/>
      <c r="J287" s="1083"/>
      <c r="K287" s="1083"/>
      <c r="L287" s="1083"/>
      <c r="M287" s="1215"/>
      <c r="N287" s="98"/>
      <c r="O287" s="1084"/>
      <c r="P287" s="1083"/>
      <c r="Q287" s="1088"/>
      <c r="R287" s="37"/>
      <c r="S287" s="37"/>
      <c r="T287" s="37"/>
      <c r="U287" s="37"/>
      <c r="V287" s="37"/>
      <c r="W287" s="37"/>
      <c r="X287" s="37"/>
      <c r="Y287" s="37"/>
      <c r="Z287" s="37"/>
      <c r="AA287" s="37"/>
      <c r="AB287" s="37"/>
      <c r="AC287" s="37"/>
      <c r="AD287" s="37"/>
      <c r="AE287" s="37"/>
      <c r="AF287" s="37"/>
      <c r="AG287" s="37"/>
      <c r="AH287" s="37"/>
      <c r="AI287" s="37"/>
      <c r="AJ287" s="37"/>
      <c r="AK287" s="37"/>
      <c r="AL287" s="37"/>
      <c r="AM287" s="37"/>
      <c r="AN287" s="37"/>
      <c r="AO287" s="37"/>
      <c r="AP287" s="37"/>
      <c r="AQ287" s="37"/>
      <c r="AR287" s="37"/>
      <c r="AS287" s="37"/>
      <c r="AT287" s="37"/>
      <c r="AU287" s="37"/>
      <c r="AV287" s="37"/>
      <c r="AW287" s="37"/>
      <c r="AX287" s="37"/>
      <c r="AY287" s="37"/>
      <c r="AZ287" s="37"/>
      <c r="BA287" s="37"/>
      <c r="BB287" s="37"/>
      <c r="BC287" s="37"/>
      <c r="BD287" s="37"/>
      <c r="BE287" s="37"/>
      <c r="BF287" s="37"/>
    </row>
    <row r="288" spans="1:58" s="39" customFormat="1" ht="11.25" customHeight="1">
      <c r="A288" s="1258"/>
      <c r="B288" s="1093"/>
      <c r="C288" s="1096"/>
      <c r="D288" s="148" t="s">
        <v>356</v>
      </c>
      <c r="E288" s="149">
        <f>SUM(E279:E287)</f>
        <v>1</v>
      </c>
      <c r="F288" s="149">
        <f>SUM(F279:F287)</f>
        <v>0</v>
      </c>
      <c r="G288" s="117">
        <f>SUM(E279:F287)</f>
        <v>1</v>
      </c>
      <c r="H288" s="119"/>
      <c r="I288" s="1084"/>
      <c r="J288" s="1083"/>
      <c r="K288" s="1083"/>
      <c r="L288" s="1083"/>
      <c r="M288" s="1215"/>
      <c r="N288" s="98"/>
      <c r="O288" s="1110"/>
      <c r="P288" s="1108"/>
      <c r="Q288" s="1089"/>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c r="BE288" s="37"/>
      <c r="BF288" s="37"/>
    </row>
    <row r="289" spans="1:58" s="39" customFormat="1" ht="11.25" customHeight="1">
      <c r="A289" s="1071">
        <v>28</v>
      </c>
      <c r="B289" s="1074" t="s">
        <v>246</v>
      </c>
      <c r="C289" s="1097" t="s">
        <v>247</v>
      </c>
      <c r="D289" s="150" t="s">
        <v>359</v>
      </c>
      <c r="E289" s="151"/>
      <c r="F289" s="151"/>
      <c r="G289" s="164">
        <f>SUM(E289:F289)</f>
        <v>0</v>
      </c>
      <c r="H289" s="40"/>
      <c r="I289" s="1100" t="s">
        <v>312</v>
      </c>
      <c r="J289" s="1081" t="s">
        <v>38</v>
      </c>
      <c r="K289" s="1081" t="s">
        <v>312</v>
      </c>
      <c r="L289" s="1081" t="s">
        <v>312</v>
      </c>
      <c r="M289" s="1086" t="s">
        <v>312</v>
      </c>
      <c r="N289" s="98"/>
      <c r="O289" s="1080" t="s">
        <v>51</v>
      </c>
      <c r="P289" s="1081" t="s">
        <v>50</v>
      </c>
      <c r="Q289" s="1086" t="s">
        <v>50</v>
      </c>
      <c r="R289" s="37"/>
      <c r="S289" s="37"/>
      <c r="T289" s="37"/>
      <c r="U289" s="37"/>
      <c r="V289" s="37"/>
      <c r="W289" s="37"/>
      <c r="X289" s="37"/>
      <c r="Y289" s="37"/>
      <c r="Z289" s="37"/>
      <c r="AA289" s="37"/>
      <c r="AB289" s="37"/>
      <c r="AC289" s="37"/>
      <c r="AD289" s="37"/>
      <c r="AE289" s="37"/>
      <c r="AF289" s="37"/>
      <c r="AG289" s="37"/>
      <c r="AH289" s="37"/>
      <c r="AI289" s="37"/>
      <c r="AJ289" s="37"/>
      <c r="AK289" s="37"/>
      <c r="AL289" s="37"/>
      <c r="AM289" s="37"/>
      <c r="AN289" s="37"/>
      <c r="AO289" s="37"/>
      <c r="AP289" s="37"/>
      <c r="AQ289" s="37"/>
      <c r="AR289" s="37"/>
      <c r="AS289" s="37"/>
      <c r="AT289" s="37"/>
      <c r="AU289" s="37"/>
      <c r="AV289" s="37"/>
      <c r="AW289" s="37"/>
      <c r="AX289" s="37"/>
      <c r="AY289" s="37"/>
      <c r="AZ289" s="37"/>
      <c r="BA289" s="37"/>
      <c r="BB289" s="37"/>
      <c r="BC289" s="37"/>
      <c r="BD289" s="37"/>
      <c r="BE289" s="37"/>
      <c r="BF289" s="37"/>
    </row>
    <row r="290" spans="1:58" s="39" customFormat="1" ht="11.25" customHeight="1">
      <c r="A290" s="1072"/>
      <c r="B290" s="1075"/>
      <c r="C290" s="1098"/>
      <c r="D290" s="125" t="s">
        <v>361</v>
      </c>
      <c r="E290" s="126"/>
      <c r="F290" s="126"/>
      <c r="G290" s="158">
        <f t="shared" ref="G290:G297" si="26">SUM(E290:F290)</f>
        <v>0</v>
      </c>
      <c r="H290" s="40"/>
      <c r="I290" s="1080"/>
      <c r="J290" s="1081"/>
      <c r="K290" s="1081"/>
      <c r="L290" s="1081"/>
      <c r="M290" s="1086"/>
      <c r="N290" s="98"/>
      <c r="O290" s="1080"/>
      <c r="P290" s="1081"/>
      <c r="Q290" s="1086"/>
      <c r="R290" s="37"/>
      <c r="S290" s="37"/>
      <c r="T290" s="37"/>
      <c r="U290" s="37"/>
      <c r="V290" s="37"/>
      <c r="W290" s="37"/>
      <c r="X290" s="37"/>
      <c r="Y290" s="37"/>
      <c r="Z290" s="37"/>
      <c r="AA290" s="37"/>
      <c r="AB290" s="37"/>
      <c r="AC290" s="37"/>
      <c r="AD290" s="37"/>
      <c r="AE290" s="37"/>
      <c r="AF290" s="37"/>
      <c r="AG290" s="37"/>
      <c r="AH290" s="37"/>
      <c r="AI290" s="37"/>
      <c r="AJ290" s="37"/>
      <c r="AK290" s="37"/>
      <c r="AL290" s="37"/>
      <c r="AM290" s="37"/>
      <c r="AN290" s="37"/>
      <c r="AO290" s="37"/>
      <c r="AP290" s="37"/>
      <c r="AQ290" s="37"/>
      <c r="AR290" s="37"/>
      <c r="AS290" s="37"/>
      <c r="AT290" s="37"/>
      <c r="AU290" s="37"/>
      <c r="AV290" s="37"/>
      <c r="AW290" s="37"/>
      <c r="AX290" s="37"/>
      <c r="AY290" s="37"/>
      <c r="AZ290" s="37"/>
      <c r="BA290" s="37"/>
      <c r="BB290" s="37"/>
      <c r="BC290" s="37"/>
      <c r="BD290" s="37"/>
      <c r="BE290" s="37"/>
      <c r="BF290" s="37"/>
    </row>
    <row r="291" spans="1:58" s="39" customFormat="1" ht="11.25" customHeight="1">
      <c r="A291" s="1072"/>
      <c r="B291" s="1075"/>
      <c r="C291" s="1098"/>
      <c r="D291" s="125" t="s">
        <v>362</v>
      </c>
      <c r="E291" s="126"/>
      <c r="F291" s="126"/>
      <c r="G291" s="158">
        <f t="shared" si="26"/>
        <v>0</v>
      </c>
      <c r="H291" s="40"/>
      <c r="I291" s="1080"/>
      <c r="J291" s="1081"/>
      <c r="K291" s="1081"/>
      <c r="L291" s="1081"/>
      <c r="M291" s="1086"/>
      <c r="N291" s="98"/>
      <c r="O291" s="1080"/>
      <c r="P291" s="1081"/>
      <c r="Q291" s="1086"/>
      <c r="R291" s="37"/>
      <c r="S291" s="37"/>
      <c r="T291" s="37"/>
      <c r="U291" s="37"/>
      <c r="V291" s="37"/>
      <c r="W291" s="37"/>
      <c r="X291" s="37"/>
      <c r="Y291" s="37"/>
      <c r="Z291" s="37"/>
      <c r="AA291" s="37"/>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c r="AY291" s="37"/>
      <c r="AZ291" s="37"/>
      <c r="BA291" s="37"/>
      <c r="BB291" s="37"/>
      <c r="BC291" s="37"/>
      <c r="BD291" s="37"/>
      <c r="BE291" s="37"/>
      <c r="BF291" s="37"/>
    </row>
    <row r="292" spans="1:58" s="39" customFormat="1" ht="11.25" customHeight="1">
      <c r="A292" s="1072"/>
      <c r="B292" s="1075"/>
      <c r="C292" s="1098"/>
      <c r="D292" s="125" t="s">
        <v>363</v>
      </c>
      <c r="E292" s="126"/>
      <c r="F292" s="126"/>
      <c r="G292" s="158">
        <f t="shared" si="26"/>
        <v>0</v>
      </c>
      <c r="H292" s="40"/>
      <c r="I292" s="1080"/>
      <c r="J292" s="1081"/>
      <c r="K292" s="1081"/>
      <c r="L292" s="1081"/>
      <c r="M292" s="1086"/>
      <c r="N292" s="98"/>
      <c r="O292" s="1080"/>
      <c r="P292" s="1081"/>
      <c r="Q292" s="1086"/>
      <c r="R292" s="37"/>
      <c r="S292" s="37"/>
      <c r="T292" s="37"/>
      <c r="U292" s="37"/>
      <c r="V292" s="37"/>
      <c r="W292" s="37"/>
      <c r="X292" s="37"/>
      <c r="Y292" s="37"/>
      <c r="Z292" s="37"/>
      <c r="AA292" s="37"/>
      <c r="AB292" s="37"/>
      <c r="AC292" s="37"/>
      <c r="AD292" s="37"/>
      <c r="AE292" s="37"/>
      <c r="AF292" s="37"/>
      <c r="AG292" s="37"/>
      <c r="AH292" s="37"/>
      <c r="AI292" s="37"/>
      <c r="AJ292" s="37"/>
      <c r="AK292" s="37"/>
      <c r="AL292" s="37"/>
      <c r="AM292" s="37"/>
      <c r="AN292" s="37"/>
      <c r="AO292" s="37"/>
      <c r="AP292" s="37"/>
      <c r="AQ292" s="37"/>
      <c r="AR292" s="37"/>
      <c r="AS292" s="37"/>
      <c r="AT292" s="37"/>
      <c r="AU292" s="37"/>
      <c r="AV292" s="37"/>
      <c r="AW292" s="37"/>
      <c r="AX292" s="37"/>
      <c r="AY292" s="37"/>
      <c r="AZ292" s="37"/>
      <c r="BA292" s="37"/>
      <c r="BB292" s="37"/>
      <c r="BC292" s="37"/>
      <c r="BD292" s="37"/>
      <c r="BE292" s="37"/>
      <c r="BF292" s="37"/>
    </row>
    <row r="293" spans="1:58" s="39" customFormat="1" ht="11.25" customHeight="1">
      <c r="A293" s="1072"/>
      <c r="B293" s="1075"/>
      <c r="C293" s="1098"/>
      <c r="D293" s="125" t="s">
        <v>364</v>
      </c>
      <c r="E293" s="126"/>
      <c r="F293" s="126"/>
      <c r="G293" s="158">
        <f t="shared" si="26"/>
        <v>0</v>
      </c>
      <c r="H293" s="40"/>
      <c r="I293" s="1080"/>
      <c r="J293" s="1081"/>
      <c r="K293" s="1081"/>
      <c r="L293" s="1081"/>
      <c r="M293" s="1086"/>
      <c r="N293" s="98"/>
      <c r="O293" s="1080"/>
      <c r="P293" s="1081"/>
      <c r="Q293" s="1086"/>
      <c r="R293" s="37"/>
      <c r="S293" s="37"/>
      <c r="T293" s="37"/>
      <c r="U293" s="37"/>
      <c r="V293" s="37"/>
      <c r="W293" s="37"/>
      <c r="X293" s="37"/>
      <c r="Y293" s="37"/>
      <c r="Z293" s="37"/>
      <c r="AA293" s="37"/>
      <c r="AB293" s="37"/>
      <c r="AC293" s="37"/>
      <c r="AD293" s="37"/>
      <c r="AE293" s="37"/>
      <c r="AF293" s="37"/>
      <c r="AG293" s="37"/>
      <c r="AH293" s="37"/>
      <c r="AI293" s="37"/>
      <c r="AJ293" s="37"/>
      <c r="AK293" s="37"/>
      <c r="AL293" s="37"/>
      <c r="AM293" s="37"/>
      <c r="AN293" s="37"/>
      <c r="AO293" s="37"/>
      <c r="AP293" s="37"/>
      <c r="AQ293" s="37"/>
      <c r="AR293" s="37"/>
      <c r="AS293" s="37"/>
      <c r="AT293" s="37"/>
      <c r="AU293" s="37"/>
      <c r="AV293" s="37"/>
      <c r="AW293" s="37"/>
      <c r="AX293" s="37"/>
      <c r="AY293" s="37"/>
      <c r="AZ293" s="37"/>
      <c r="BA293" s="37"/>
      <c r="BB293" s="37"/>
      <c r="BC293" s="37"/>
      <c r="BD293" s="37"/>
      <c r="BE293" s="37"/>
      <c r="BF293" s="37"/>
    </row>
    <row r="294" spans="1:58" s="39" customFormat="1" ht="11.25" customHeight="1">
      <c r="A294" s="1072"/>
      <c r="B294" s="1075"/>
      <c r="C294" s="1098"/>
      <c r="D294" s="125" t="s">
        <v>365</v>
      </c>
      <c r="E294" s="126"/>
      <c r="F294" s="126"/>
      <c r="G294" s="158">
        <f t="shared" si="26"/>
        <v>0</v>
      </c>
      <c r="H294" s="40"/>
      <c r="I294" s="1080"/>
      <c r="J294" s="1081"/>
      <c r="K294" s="1081"/>
      <c r="L294" s="1081"/>
      <c r="M294" s="1086"/>
      <c r="N294" s="98"/>
      <c r="O294" s="1080"/>
      <c r="P294" s="1081"/>
      <c r="Q294" s="1086"/>
      <c r="R294" s="37"/>
      <c r="S294" s="37"/>
      <c r="T294" s="37"/>
      <c r="U294" s="37"/>
      <c r="V294" s="37"/>
      <c r="W294" s="37"/>
      <c r="X294" s="37"/>
      <c r="Y294" s="37"/>
      <c r="Z294" s="37"/>
      <c r="AA294" s="37"/>
      <c r="AB294" s="37"/>
      <c r="AC294" s="37"/>
      <c r="AD294" s="37"/>
      <c r="AE294" s="37"/>
      <c r="AF294" s="37"/>
      <c r="AG294" s="37"/>
      <c r="AH294" s="37"/>
      <c r="AI294" s="37"/>
      <c r="AJ294" s="37"/>
      <c r="AK294" s="37"/>
      <c r="AL294" s="37"/>
      <c r="AM294" s="37"/>
      <c r="AN294" s="37"/>
      <c r="AO294" s="37"/>
      <c r="AP294" s="37"/>
      <c r="AQ294" s="37"/>
      <c r="AR294" s="37"/>
      <c r="AS294" s="37"/>
      <c r="AT294" s="37"/>
      <c r="AU294" s="37"/>
      <c r="AV294" s="37"/>
      <c r="AW294" s="37"/>
      <c r="AX294" s="37"/>
      <c r="AY294" s="37"/>
      <c r="AZ294" s="37"/>
      <c r="BA294" s="37"/>
      <c r="BB294" s="37"/>
      <c r="BC294" s="37"/>
      <c r="BD294" s="37"/>
      <c r="BE294" s="37"/>
      <c r="BF294" s="37"/>
    </row>
    <row r="295" spans="1:58" s="39" customFormat="1" ht="11.25" customHeight="1">
      <c r="A295" s="1072"/>
      <c r="B295" s="1075"/>
      <c r="C295" s="1098"/>
      <c r="D295" s="125" t="s">
        <v>366</v>
      </c>
      <c r="E295" s="126"/>
      <c r="F295" s="126"/>
      <c r="G295" s="158">
        <f t="shared" si="26"/>
        <v>0</v>
      </c>
      <c r="H295" s="40"/>
      <c r="I295" s="1080"/>
      <c r="J295" s="1081"/>
      <c r="K295" s="1081"/>
      <c r="L295" s="1081"/>
      <c r="M295" s="1086"/>
      <c r="N295" s="98"/>
      <c r="O295" s="1080"/>
      <c r="P295" s="1081"/>
      <c r="Q295" s="1086"/>
      <c r="R295" s="37"/>
      <c r="S295" s="37"/>
      <c r="T295" s="37"/>
      <c r="U295" s="37"/>
      <c r="V295" s="37"/>
      <c r="W295" s="37"/>
      <c r="X295" s="37"/>
      <c r="Y295" s="37"/>
      <c r="Z295" s="37"/>
      <c r="AA295" s="37"/>
      <c r="AB295" s="37"/>
      <c r="AC295" s="37"/>
      <c r="AD295" s="37"/>
      <c r="AE295" s="37"/>
      <c r="AF295" s="37"/>
      <c r="AG295" s="37"/>
      <c r="AH295" s="37"/>
      <c r="AI295" s="37"/>
      <c r="AJ295" s="37"/>
      <c r="AK295" s="37"/>
      <c r="AL295" s="37"/>
      <c r="AM295" s="37"/>
      <c r="AN295" s="37"/>
      <c r="AO295" s="37"/>
      <c r="AP295" s="37"/>
      <c r="AQ295" s="37"/>
      <c r="AR295" s="37"/>
      <c r="AS295" s="37"/>
      <c r="AT295" s="37"/>
      <c r="AU295" s="37"/>
      <c r="AV295" s="37"/>
      <c r="AW295" s="37"/>
      <c r="AX295" s="37"/>
      <c r="AY295" s="37"/>
      <c r="AZ295" s="37"/>
      <c r="BA295" s="37"/>
      <c r="BB295" s="37"/>
      <c r="BC295" s="37"/>
      <c r="BD295" s="37"/>
      <c r="BE295" s="37"/>
      <c r="BF295" s="37"/>
    </row>
    <row r="296" spans="1:58" s="39" customFormat="1" ht="11.25" customHeight="1">
      <c r="A296" s="1072"/>
      <c r="B296" s="1075"/>
      <c r="C296" s="1098"/>
      <c r="D296" s="125" t="s">
        <v>367</v>
      </c>
      <c r="E296" s="126"/>
      <c r="F296" s="126"/>
      <c r="G296" s="158">
        <f t="shared" si="26"/>
        <v>0</v>
      </c>
      <c r="H296" s="40"/>
      <c r="I296" s="1080"/>
      <c r="J296" s="1081"/>
      <c r="K296" s="1081"/>
      <c r="L296" s="1081"/>
      <c r="M296" s="1086"/>
      <c r="N296" s="98"/>
      <c r="O296" s="1080"/>
      <c r="P296" s="1081"/>
      <c r="Q296" s="1086"/>
      <c r="R296" s="37"/>
      <c r="S296" s="37"/>
      <c r="T296" s="37"/>
      <c r="U296" s="37"/>
      <c r="V296" s="37"/>
      <c r="W296" s="37"/>
      <c r="X296" s="37"/>
      <c r="Y296" s="37"/>
      <c r="Z296" s="37"/>
      <c r="AA296" s="37"/>
      <c r="AB296" s="37"/>
      <c r="AC296" s="37"/>
      <c r="AD296" s="37"/>
      <c r="AE296" s="37"/>
      <c r="AF296" s="37"/>
      <c r="AG296" s="37"/>
      <c r="AH296" s="37"/>
      <c r="AI296" s="37"/>
      <c r="AJ296" s="37"/>
      <c r="AK296" s="37"/>
      <c r="AL296" s="37"/>
      <c r="AM296" s="37"/>
      <c r="AN296" s="37"/>
      <c r="AO296" s="37"/>
      <c r="AP296" s="37"/>
      <c r="AQ296" s="37"/>
      <c r="AR296" s="37"/>
      <c r="AS296" s="37"/>
      <c r="AT296" s="37"/>
      <c r="AU296" s="37"/>
      <c r="AV296" s="37"/>
      <c r="AW296" s="37"/>
      <c r="AX296" s="37"/>
      <c r="AY296" s="37"/>
      <c r="AZ296" s="37"/>
      <c r="BA296" s="37"/>
      <c r="BB296" s="37"/>
      <c r="BC296" s="37"/>
      <c r="BD296" s="37"/>
      <c r="BE296" s="37"/>
      <c r="BF296" s="37"/>
    </row>
    <row r="297" spans="1:58" s="39" customFormat="1" ht="11.25" customHeight="1">
      <c r="A297" s="1072"/>
      <c r="B297" s="1075"/>
      <c r="C297" s="1098"/>
      <c r="D297" s="127" t="s">
        <v>368</v>
      </c>
      <c r="E297" s="128"/>
      <c r="F297" s="128">
        <v>1</v>
      </c>
      <c r="G297" s="159">
        <f t="shared" si="26"/>
        <v>1</v>
      </c>
      <c r="H297" s="40"/>
      <c r="I297" s="1080"/>
      <c r="J297" s="1081"/>
      <c r="K297" s="1081"/>
      <c r="L297" s="1081"/>
      <c r="M297" s="1086"/>
      <c r="N297" s="98"/>
      <c r="O297" s="1080"/>
      <c r="P297" s="1081"/>
      <c r="Q297" s="1086"/>
      <c r="R297" s="37"/>
      <c r="S297" s="37"/>
      <c r="T297" s="37"/>
      <c r="U297" s="37"/>
      <c r="V297" s="37"/>
      <c r="W297" s="37"/>
      <c r="X297" s="37"/>
      <c r="Y297" s="37"/>
      <c r="Z297" s="37"/>
      <c r="AA297" s="37"/>
      <c r="AB297" s="37"/>
      <c r="AC297" s="37"/>
      <c r="AD297" s="37"/>
      <c r="AE297" s="37"/>
      <c r="AF297" s="37"/>
      <c r="AG297" s="37"/>
      <c r="AH297" s="37"/>
      <c r="AI297" s="37"/>
      <c r="AJ297" s="37"/>
      <c r="AK297" s="37"/>
      <c r="AL297" s="37"/>
      <c r="AM297" s="37"/>
      <c r="AN297" s="37"/>
      <c r="AO297" s="37"/>
      <c r="AP297" s="37"/>
      <c r="AQ297" s="37"/>
      <c r="AR297" s="37"/>
      <c r="AS297" s="37"/>
      <c r="AT297" s="37"/>
      <c r="AU297" s="37"/>
      <c r="AV297" s="37"/>
      <c r="AW297" s="37"/>
      <c r="AX297" s="37"/>
      <c r="AY297" s="37"/>
      <c r="AZ297" s="37"/>
      <c r="BA297" s="37"/>
      <c r="BB297" s="37"/>
      <c r="BC297" s="37"/>
      <c r="BD297" s="37"/>
      <c r="BE297" s="37"/>
      <c r="BF297" s="37"/>
    </row>
    <row r="298" spans="1:58" s="39" customFormat="1" ht="11.25" customHeight="1">
      <c r="A298" s="1073"/>
      <c r="B298" s="1076"/>
      <c r="C298" s="1099"/>
      <c r="D298" s="138" t="s">
        <v>356</v>
      </c>
      <c r="E298" s="147">
        <f>SUM(E289:E297)</f>
        <v>0</v>
      </c>
      <c r="F298" s="147">
        <f>SUM(F289:F297)</f>
        <v>1</v>
      </c>
      <c r="G298" s="116">
        <f>SUM(E289:F297)</f>
        <v>1</v>
      </c>
      <c r="H298" s="119"/>
      <c r="I298" s="1080"/>
      <c r="J298" s="1081"/>
      <c r="K298" s="1081"/>
      <c r="L298" s="1081"/>
      <c r="M298" s="1086"/>
      <c r="N298" s="98"/>
      <c r="O298" s="1080"/>
      <c r="P298" s="1081"/>
      <c r="Q298" s="1086"/>
      <c r="R298" s="37"/>
      <c r="S298" s="37"/>
      <c r="T298" s="37"/>
      <c r="U298" s="37"/>
      <c r="V298" s="37"/>
      <c r="W298" s="37"/>
      <c r="X298" s="37"/>
      <c r="Y298" s="37"/>
      <c r="Z298" s="37"/>
      <c r="AA298" s="37"/>
      <c r="AB298" s="37"/>
      <c r="AC298" s="37"/>
      <c r="AD298" s="37"/>
      <c r="AE298" s="37"/>
      <c r="AF298" s="37"/>
      <c r="AG298" s="37"/>
      <c r="AH298" s="37"/>
      <c r="AI298" s="37"/>
      <c r="AJ298" s="37"/>
      <c r="AK298" s="37"/>
      <c r="AL298" s="37"/>
      <c r="AM298" s="37"/>
      <c r="AN298" s="37"/>
      <c r="AO298" s="37"/>
      <c r="AP298" s="37"/>
      <c r="AQ298" s="37"/>
      <c r="AR298" s="37"/>
      <c r="AS298" s="37"/>
      <c r="AT298" s="37"/>
      <c r="AU298" s="37"/>
      <c r="AV298" s="37"/>
      <c r="AW298" s="37"/>
      <c r="AX298" s="37"/>
      <c r="AY298" s="37"/>
      <c r="AZ298" s="37"/>
      <c r="BA298" s="37"/>
      <c r="BB298" s="37"/>
      <c r="BC298" s="37"/>
      <c r="BD298" s="37"/>
      <c r="BE298" s="37"/>
      <c r="BF298" s="37"/>
    </row>
    <row r="299" spans="1:58" s="39" customFormat="1" ht="11.25" customHeight="1">
      <c r="A299" s="1255">
        <v>29</v>
      </c>
      <c r="B299" s="1091" t="s">
        <v>251</v>
      </c>
      <c r="C299" s="1094" t="s">
        <v>252</v>
      </c>
      <c r="D299" s="130" t="s">
        <v>359</v>
      </c>
      <c r="E299" s="131"/>
      <c r="F299" s="131"/>
      <c r="G299" s="976">
        <f>SUM(E299:F299)</f>
        <v>0</v>
      </c>
      <c r="H299" s="977"/>
      <c r="I299" s="1084" t="s">
        <v>312</v>
      </c>
      <c r="J299" s="1083" t="s">
        <v>38</v>
      </c>
      <c r="K299" s="1083" t="s">
        <v>312</v>
      </c>
      <c r="L299" s="1083" t="s">
        <v>312</v>
      </c>
      <c r="M299" s="1218"/>
      <c r="N299" s="98"/>
      <c r="O299" s="1109" t="s">
        <v>38</v>
      </c>
      <c r="P299" s="1107" t="s">
        <v>312</v>
      </c>
      <c r="Q299" s="1087" t="s">
        <v>38</v>
      </c>
      <c r="R299" s="37"/>
      <c r="S299" s="37"/>
      <c r="T299" s="37"/>
      <c r="U299" s="37"/>
      <c r="V299" s="37"/>
      <c r="W299" s="37"/>
      <c r="X299" s="37"/>
      <c r="Y299" s="37"/>
      <c r="Z299" s="37"/>
      <c r="AA299" s="37"/>
      <c r="AB299" s="37"/>
      <c r="AC299" s="37"/>
      <c r="AD299" s="37"/>
      <c r="AE299" s="37"/>
      <c r="AF299" s="37"/>
      <c r="AG299" s="37"/>
      <c r="AH299" s="37"/>
      <c r="AI299" s="37"/>
      <c r="AJ299" s="37"/>
      <c r="AK299" s="37"/>
      <c r="AL299" s="37"/>
      <c r="AM299" s="37"/>
      <c r="AN299" s="37"/>
      <c r="AO299" s="37"/>
      <c r="AP299" s="37"/>
      <c r="AQ299" s="37"/>
      <c r="AR299" s="37"/>
      <c r="AS299" s="37"/>
      <c r="AT299" s="37"/>
      <c r="AU299" s="37"/>
      <c r="AV299" s="37"/>
      <c r="AW299" s="37"/>
      <c r="AX299" s="37"/>
      <c r="AY299" s="37"/>
      <c r="AZ299" s="37"/>
      <c r="BA299" s="37"/>
      <c r="BB299" s="37"/>
      <c r="BC299" s="37"/>
      <c r="BD299" s="37"/>
      <c r="BE299" s="37"/>
      <c r="BF299" s="37"/>
    </row>
    <row r="300" spans="1:58" s="39" customFormat="1" ht="11.25" customHeight="1">
      <c r="A300" s="1256"/>
      <c r="B300" s="1092"/>
      <c r="C300" s="1095"/>
      <c r="D300" s="132" t="s">
        <v>361</v>
      </c>
      <c r="E300" s="133"/>
      <c r="F300" s="133"/>
      <c r="G300" s="978">
        <f t="shared" ref="G300:G307" si="27">SUM(E300:F300)</f>
        <v>0</v>
      </c>
      <c r="H300" s="977"/>
      <c r="I300" s="1084"/>
      <c r="J300" s="1083"/>
      <c r="K300" s="1083"/>
      <c r="L300" s="1083"/>
      <c r="M300" s="1219"/>
      <c r="N300" s="98"/>
      <c r="O300" s="1084"/>
      <c r="P300" s="1083"/>
      <c r="Q300" s="1088"/>
      <c r="R300" s="37"/>
      <c r="S300" s="37"/>
      <c r="T300" s="37"/>
      <c r="U300" s="37"/>
      <c r="V300" s="37"/>
      <c r="W300" s="37"/>
      <c r="X300" s="37"/>
      <c r="Y300" s="37"/>
      <c r="Z300" s="37"/>
      <c r="AA300" s="37"/>
      <c r="AB300" s="37"/>
      <c r="AC300" s="37"/>
      <c r="AD300" s="37"/>
      <c r="AE300" s="37"/>
      <c r="AF300" s="37"/>
      <c r="AG300" s="37"/>
      <c r="AH300" s="37"/>
      <c r="AI300" s="37"/>
      <c r="AJ300" s="37"/>
      <c r="AK300" s="37"/>
      <c r="AL300" s="37"/>
      <c r="AM300" s="37"/>
      <c r="AN300" s="37"/>
      <c r="AO300" s="37"/>
      <c r="AP300" s="37"/>
      <c r="AQ300" s="37"/>
      <c r="AR300" s="37"/>
      <c r="AS300" s="37"/>
      <c r="AT300" s="37"/>
      <c r="AU300" s="37"/>
      <c r="AV300" s="37"/>
      <c r="AW300" s="37"/>
      <c r="AX300" s="37"/>
      <c r="AY300" s="37"/>
      <c r="AZ300" s="37"/>
      <c r="BA300" s="37"/>
      <c r="BB300" s="37"/>
      <c r="BC300" s="37"/>
      <c r="BD300" s="37"/>
      <c r="BE300" s="37"/>
      <c r="BF300" s="37"/>
    </row>
    <row r="301" spans="1:58" s="39" customFormat="1" ht="11.25" customHeight="1">
      <c r="A301" s="1256"/>
      <c r="B301" s="1092"/>
      <c r="C301" s="1095"/>
      <c r="D301" s="132" t="s">
        <v>362</v>
      </c>
      <c r="E301" s="133"/>
      <c r="F301" s="133"/>
      <c r="G301" s="978">
        <f t="shared" si="27"/>
        <v>0</v>
      </c>
      <c r="H301" s="977"/>
      <c r="I301" s="1084"/>
      <c r="J301" s="1083"/>
      <c r="K301" s="1083"/>
      <c r="L301" s="1083"/>
      <c r="M301" s="1219"/>
      <c r="N301" s="98"/>
      <c r="O301" s="1084"/>
      <c r="P301" s="1083"/>
      <c r="Q301" s="1088"/>
      <c r="R301" s="37"/>
      <c r="S301" s="37"/>
      <c r="T301" s="37"/>
      <c r="U301" s="37"/>
      <c r="V301" s="37"/>
      <c r="W301" s="37"/>
      <c r="X301" s="37"/>
      <c r="Y301" s="37"/>
      <c r="Z301" s="37"/>
      <c r="AA301" s="37"/>
      <c r="AB301" s="37"/>
      <c r="AC301" s="37"/>
      <c r="AD301" s="37"/>
      <c r="AE301" s="37"/>
      <c r="AF301" s="37"/>
      <c r="AG301" s="37"/>
      <c r="AH301" s="37"/>
      <c r="AI301" s="37"/>
      <c r="AJ301" s="37"/>
      <c r="AK301" s="37"/>
      <c r="AL301" s="37"/>
      <c r="AM301" s="37"/>
      <c r="AN301" s="37"/>
      <c r="AO301" s="37"/>
      <c r="AP301" s="37"/>
      <c r="AQ301" s="37"/>
      <c r="AR301" s="37"/>
      <c r="AS301" s="37"/>
      <c r="AT301" s="37"/>
      <c r="AU301" s="37"/>
      <c r="AV301" s="37"/>
      <c r="AW301" s="37"/>
      <c r="AX301" s="37"/>
      <c r="AY301" s="37"/>
      <c r="AZ301" s="37"/>
      <c r="BA301" s="37"/>
      <c r="BB301" s="37"/>
      <c r="BC301" s="37"/>
      <c r="BD301" s="37"/>
      <c r="BE301" s="37"/>
      <c r="BF301" s="37"/>
    </row>
    <row r="302" spans="1:58" s="39" customFormat="1" ht="11.25" customHeight="1">
      <c r="A302" s="1256"/>
      <c r="B302" s="1092"/>
      <c r="C302" s="1095"/>
      <c r="D302" s="132" t="s">
        <v>363</v>
      </c>
      <c r="E302" s="133"/>
      <c r="F302" s="133"/>
      <c r="G302" s="978">
        <f t="shared" si="27"/>
        <v>0</v>
      </c>
      <c r="H302" s="977"/>
      <c r="I302" s="1084"/>
      <c r="J302" s="1083"/>
      <c r="K302" s="1083"/>
      <c r="L302" s="1083"/>
      <c r="M302" s="1219"/>
      <c r="N302" s="98"/>
      <c r="O302" s="1084"/>
      <c r="P302" s="1083"/>
      <c r="Q302" s="1088"/>
      <c r="R302" s="37"/>
      <c r="S302" s="37"/>
      <c r="T302" s="37"/>
      <c r="U302" s="37"/>
      <c r="V302" s="37"/>
      <c r="W302" s="37"/>
      <c r="X302" s="37"/>
      <c r="Y302" s="37"/>
      <c r="Z302" s="37"/>
      <c r="AA302" s="37"/>
      <c r="AB302" s="37"/>
      <c r="AC302" s="37"/>
      <c r="AD302" s="37"/>
      <c r="AE302" s="37"/>
      <c r="AF302" s="37"/>
      <c r="AG302" s="37"/>
      <c r="AH302" s="37"/>
      <c r="AI302" s="37"/>
      <c r="AJ302" s="37"/>
      <c r="AK302" s="37"/>
      <c r="AL302" s="37"/>
      <c r="AM302" s="37"/>
      <c r="AN302" s="37"/>
      <c r="AO302" s="37"/>
      <c r="AP302" s="37"/>
      <c r="AQ302" s="37"/>
      <c r="AR302" s="37"/>
      <c r="AS302" s="37"/>
      <c r="AT302" s="37"/>
      <c r="AU302" s="37"/>
      <c r="AV302" s="37"/>
      <c r="AW302" s="37"/>
      <c r="AX302" s="37"/>
      <c r="AY302" s="37"/>
      <c r="AZ302" s="37"/>
      <c r="BA302" s="37"/>
      <c r="BB302" s="37"/>
      <c r="BC302" s="37"/>
      <c r="BD302" s="37"/>
      <c r="BE302" s="37"/>
      <c r="BF302" s="37"/>
    </row>
    <row r="303" spans="1:58" s="39" customFormat="1" ht="11.25" customHeight="1">
      <c r="A303" s="1256"/>
      <c r="B303" s="1092"/>
      <c r="C303" s="1095"/>
      <c r="D303" s="132" t="s">
        <v>364</v>
      </c>
      <c r="E303" s="133"/>
      <c r="F303" s="133"/>
      <c r="G303" s="978">
        <f t="shared" si="27"/>
        <v>0</v>
      </c>
      <c r="H303" s="977"/>
      <c r="I303" s="1084"/>
      <c r="J303" s="1083"/>
      <c r="K303" s="1083"/>
      <c r="L303" s="1083"/>
      <c r="M303" s="1219"/>
      <c r="N303" s="98"/>
      <c r="O303" s="1084"/>
      <c r="P303" s="1083"/>
      <c r="Q303" s="1088"/>
      <c r="R303" s="37"/>
      <c r="S303" s="37"/>
      <c r="T303" s="37"/>
      <c r="U303" s="37"/>
      <c r="V303" s="37"/>
      <c r="W303" s="37"/>
      <c r="X303" s="37"/>
      <c r="Y303" s="37"/>
      <c r="Z303" s="37"/>
      <c r="AA303" s="37"/>
      <c r="AB303" s="37"/>
      <c r="AC303" s="37"/>
      <c r="AD303" s="37"/>
      <c r="AE303" s="37"/>
      <c r="AF303" s="37"/>
      <c r="AG303" s="37"/>
      <c r="AH303" s="37"/>
      <c r="AI303" s="37"/>
      <c r="AJ303" s="37"/>
      <c r="AK303" s="37"/>
      <c r="AL303" s="37"/>
      <c r="AM303" s="37"/>
      <c r="AN303" s="37"/>
      <c r="AO303" s="37"/>
      <c r="AP303" s="37"/>
      <c r="AQ303" s="37"/>
      <c r="AR303" s="37"/>
      <c r="AS303" s="37"/>
      <c r="AT303" s="37"/>
      <c r="AU303" s="37"/>
      <c r="AV303" s="37"/>
      <c r="AW303" s="37"/>
      <c r="AX303" s="37"/>
      <c r="AY303" s="37"/>
      <c r="AZ303" s="37"/>
      <c r="BA303" s="37"/>
      <c r="BB303" s="37"/>
      <c r="BC303" s="37"/>
      <c r="BD303" s="37"/>
      <c r="BE303" s="37"/>
      <c r="BF303" s="37"/>
    </row>
    <row r="304" spans="1:58" s="39" customFormat="1" ht="11.25" customHeight="1">
      <c r="A304" s="1256"/>
      <c r="B304" s="1092"/>
      <c r="C304" s="1095"/>
      <c r="D304" s="132" t="s">
        <v>365</v>
      </c>
      <c r="E304" s="133"/>
      <c r="F304" s="133"/>
      <c r="G304" s="978">
        <f t="shared" si="27"/>
        <v>0</v>
      </c>
      <c r="H304" s="977"/>
      <c r="I304" s="1084"/>
      <c r="J304" s="1083"/>
      <c r="K304" s="1083"/>
      <c r="L304" s="1083"/>
      <c r="M304" s="1219"/>
      <c r="N304" s="98"/>
      <c r="O304" s="1084"/>
      <c r="P304" s="1083"/>
      <c r="Q304" s="1088"/>
      <c r="R304" s="37"/>
      <c r="S304" s="37"/>
      <c r="T304" s="37"/>
      <c r="U304" s="37"/>
      <c r="V304" s="37"/>
      <c r="W304" s="37"/>
      <c r="X304" s="37"/>
      <c r="Y304" s="37"/>
      <c r="Z304" s="37"/>
      <c r="AA304" s="37"/>
      <c r="AB304" s="37"/>
      <c r="AC304" s="37"/>
      <c r="AD304" s="37"/>
      <c r="AE304" s="37"/>
      <c r="AF304" s="37"/>
      <c r="AG304" s="37"/>
      <c r="AH304" s="37"/>
      <c r="AI304" s="37"/>
      <c r="AJ304" s="37"/>
      <c r="AK304" s="37"/>
      <c r="AL304" s="37"/>
      <c r="AM304" s="37"/>
      <c r="AN304" s="37"/>
      <c r="AO304" s="37"/>
      <c r="AP304" s="37"/>
      <c r="AQ304" s="37"/>
      <c r="AR304" s="37"/>
      <c r="AS304" s="37"/>
      <c r="AT304" s="37"/>
      <c r="AU304" s="37"/>
      <c r="AV304" s="37"/>
      <c r="AW304" s="37"/>
      <c r="AX304" s="37"/>
      <c r="AY304" s="37"/>
      <c r="AZ304" s="37"/>
      <c r="BA304" s="37"/>
      <c r="BB304" s="37"/>
      <c r="BC304" s="37"/>
      <c r="BD304" s="37"/>
      <c r="BE304" s="37"/>
      <c r="BF304" s="37"/>
    </row>
    <row r="305" spans="1:58" s="39" customFormat="1" ht="11.25" customHeight="1">
      <c r="A305" s="1256"/>
      <c r="B305" s="1092"/>
      <c r="C305" s="1095"/>
      <c r="D305" s="132" t="s">
        <v>366</v>
      </c>
      <c r="E305" s="133"/>
      <c r="F305" s="133"/>
      <c r="G305" s="978">
        <f t="shared" si="27"/>
        <v>0</v>
      </c>
      <c r="H305" s="977"/>
      <c r="I305" s="1084"/>
      <c r="J305" s="1083"/>
      <c r="K305" s="1083"/>
      <c r="L305" s="1083"/>
      <c r="M305" s="1219"/>
      <c r="N305" s="98"/>
      <c r="O305" s="1084"/>
      <c r="P305" s="1083"/>
      <c r="Q305" s="1088"/>
      <c r="R305" s="37"/>
      <c r="S305" s="37"/>
      <c r="T305" s="37"/>
      <c r="U305" s="37"/>
      <c r="V305" s="37"/>
      <c r="W305" s="37"/>
      <c r="X305" s="37"/>
      <c r="Y305" s="37"/>
      <c r="Z305" s="37"/>
      <c r="AA305" s="37"/>
      <c r="AB305" s="37"/>
      <c r="AC305" s="37"/>
      <c r="AD305" s="37"/>
      <c r="AE305" s="37"/>
      <c r="AF305" s="37"/>
      <c r="AG305" s="37"/>
      <c r="AH305" s="37"/>
      <c r="AI305" s="37"/>
      <c r="AJ305" s="37"/>
      <c r="AK305" s="37"/>
      <c r="AL305" s="37"/>
      <c r="AM305" s="37"/>
      <c r="AN305" s="37"/>
      <c r="AO305" s="37"/>
      <c r="AP305" s="37"/>
      <c r="AQ305" s="37"/>
      <c r="AR305" s="37"/>
      <c r="AS305" s="37"/>
      <c r="AT305" s="37"/>
      <c r="AU305" s="37"/>
      <c r="AV305" s="37"/>
      <c r="AW305" s="37"/>
      <c r="AX305" s="37"/>
      <c r="AY305" s="37"/>
      <c r="AZ305" s="37"/>
      <c r="BA305" s="37"/>
      <c r="BB305" s="37"/>
      <c r="BC305" s="37"/>
      <c r="BD305" s="37"/>
      <c r="BE305" s="37"/>
      <c r="BF305" s="37"/>
    </row>
    <row r="306" spans="1:58" s="39" customFormat="1" ht="11.25" customHeight="1">
      <c r="A306" s="1256"/>
      <c r="B306" s="1092"/>
      <c r="C306" s="1095"/>
      <c r="D306" s="132" t="s">
        <v>367</v>
      </c>
      <c r="E306" s="133"/>
      <c r="F306" s="133"/>
      <c r="G306" s="978">
        <f t="shared" si="27"/>
        <v>0</v>
      </c>
      <c r="H306" s="977"/>
      <c r="I306" s="1084"/>
      <c r="J306" s="1083"/>
      <c r="K306" s="1083"/>
      <c r="L306" s="1083"/>
      <c r="M306" s="1219"/>
      <c r="N306" s="98"/>
      <c r="O306" s="1084"/>
      <c r="P306" s="1083"/>
      <c r="Q306" s="1088"/>
      <c r="R306" s="37"/>
      <c r="S306" s="37"/>
      <c r="T306" s="37"/>
      <c r="U306" s="37"/>
      <c r="V306" s="37"/>
      <c r="W306" s="37"/>
      <c r="X306" s="37"/>
      <c r="Y306" s="37"/>
      <c r="Z306" s="37"/>
      <c r="AA306" s="37"/>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c r="BE306" s="37"/>
      <c r="BF306" s="37"/>
    </row>
    <row r="307" spans="1:58" s="39" customFormat="1" ht="11.25" customHeight="1">
      <c r="A307" s="1256"/>
      <c r="B307" s="1092"/>
      <c r="C307" s="1095"/>
      <c r="D307" s="152" t="s">
        <v>368</v>
      </c>
      <c r="E307" s="153"/>
      <c r="F307" s="153">
        <v>1</v>
      </c>
      <c r="G307" s="979">
        <f t="shared" si="27"/>
        <v>1</v>
      </c>
      <c r="H307" s="977"/>
      <c r="I307" s="1084"/>
      <c r="J307" s="1083"/>
      <c r="K307" s="1083"/>
      <c r="L307" s="1083"/>
      <c r="M307" s="1219"/>
      <c r="N307" s="98"/>
      <c r="O307" s="1084"/>
      <c r="P307" s="1083"/>
      <c r="Q307" s="1088"/>
      <c r="R307" s="37"/>
      <c r="S307" s="37"/>
      <c r="T307" s="37"/>
      <c r="U307" s="37"/>
      <c r="V307" s="37"/>
      <c r="W307" s="37"/>
      <c r="X307" s="37"/>
      <c r="Y307" s="37"/>
      <c r="Z307" s="37"/>
      <c r="AA307" s="37"/>
      <c r="AB307" s="37"/>
      <c r="AC307" s="37"/>
      <c r="AD307" s="37"/>
      <c r="AE307" s="37"/>
      <c r="AF307" s="37"/>
      <c r="AG307" s="37"/>
      <c r="AH307" s="37"/>
      <c r="AI307" s="37"/>
      <c r="AJ307" s="37"/>
      <c r="AK307" s="37"/>
      <c r="AL307" s="37"/>
      <c r="AM307" s="37"/>
      <c r="AN307" s="37"/>
      <c r="AO307" s="37"/>
      <c r="AP307" s="37"/>
      <c r="AQ307" s="37"/>
      <c r="AR307" s="37"/>
      <c r="AS307" s="37"/>
      <c r="AT307" s="37"/>
      <c r="AU307" s="37"/>
      <c r="AV307" s="37"/>
      <c r="AW307" s="37"/>
      <c r="AX307" s="37"/>
      <c r="AY307" s="37"/>
      <c r="AZ307" s="37"/>
      <c r="BA307" s="37"/>
      <c r="BB307" s="37"/>
      <c r="BC307" s="37"/>
      <c r="BD307" s="37"/>
      <c r="BE307" s="37"/>
      <c r="BF307" s="37"/>
    </row>
    <row r="308" spans="1:58" s="39" customFormat="1" ht="11.25" customHeight="1">
      <c r="A308" s="1258"/>
      <c r="B308" s="1093"/>
      <c r="C308" s="1096"/>
      <c r="D308" s="980" t="s">
        <v>356</v>
      </c>
      <c r="E308" s="981">
        <f>SUM(E299:E307)</f>
        <v>0</v>
      </c>
      <c r="F308" s="981">
        <f>SUM(F299:F307)</f>
        <v>1</v>
      </c>
      <c r="G308" s="156">
        <f>SUM(E299:F307)</f>
        <v>1</v>
      </c>
      <c r="H308" s="119"/>
      <c r="I308" s="1084"/>
      <c r="J308" s="1083"/>
      <c r="K308" s="1083"/>
      <c r="L308" s="1083"/>
      <c r="M308" s="1220"/>
      <c r="N308" s="98"/>
      <c r="O308" s="1110"/>
      <c r="P308" s="1108"/>
      <c r="Q308" s="1089"/>
      <c r="R308" s="37"/>
      <c r="S308" s="37"/>
      <c r="T308" s="37"/>
      <c r="U308" s="37"/>
      <c r="V308" s="37"/>
      <c r="W308" s="37"/>
      <c r="X308" s="37"/>
      <c r="Y308" s="37"/>
      <c r="Z308" s="37"/>
      <c r="AA308" s="37"/>
      <c r="AB308" s="37"/>
      <c r="AC308" s="37"/>
      <c r="AD308" s="37"/>
      <c r="AE308" s="37"/>
      <c r="AF308" s="37"/>
      <c r="AG308" s="37"/>
      <c r="AH308" s="37"/>
      <c r="AI308" s="37"/>
      <c r="AJ308" s="37"/>
      <c r="AK308" s="37"/>
      <c r="AL308" s="37"/>
      <c r="AM308" s="37"/>
      <c r="AN308" s="37"/>
      <c r="AO308" s="37"/>
      <c r="AP308" s="37"/>
      <c r="AQ308" s="37"/>
      <c r="AR308" s="37"/>
      <c r="AS308" s="37"/>
      <c r="AT308" s="37"/>
      <c r="AU308" s="37"/>
      <c r="AV308" s="37"/>
      <c r="AW308" s="37"/>
      <c r="AX308" s="37"/>
      <c r="AY308" s="37"/>
      <c r="AZ308" s="37"/>
      <c r="BA308" s="37"/>
      <c r="BB308" s="37"/>
      <c r="BC308" s="37"/>
      <c r="BD308" s="37"/>
      <c r="BE308" s="37"/>
      <c r="BF308" s="37"/>
    </row>
    <row r="309" spans="1:58" s="39" customFormat="1" ht="11.25" customHeight="1">
      <c r="A309" s="1071">
        <v>30</v>
      </c>
      <c r="B309" s="1074" t="s">
        <v>258</v>
      </c>
      <c r="C309" s="1097" t="s">
        <v>259</v>
      </c>
      <c r="D309" s="150" t="s">
        <v>359</v>
      </c>
      <c r="E309" s="151"/>
      <c r="F309" s="151">
        <v>0.33329999999999999</v>
      </c>
      <c r="G309" s="164">
        <f>SUM(E309:F309)</f>
        <v>0.33329999999999999</v>
      </c>
      <c r="H309" s="38"/>
      <c r="I309" s="1100" t="s">
        <v>312</v>
      </c>
      <c r="J309" s="1081" t="s">
        <v>312</v>
      </c>
      <c r="K309" s="1081" t="s">
        <v>312</v>
      </c>
      <c r="L309" s="1081" t="s">
        <v>38</v>
      </c>
      <c r="M309" s="1082" t="s">
        <v>390</v>
      </c>
      <c r="N309" s="98"/>
      <c r="O309" s="1080" t="s">
        <v>51</v>
      </c>
      <c r="P309" s="1081" t="s">
        <v>50</v>
      </c>
      <c r="Q309" s="1086" t="s">
        <v>50</v>
      </c>
      <c r="R309" s="37"/>
      <c r="S309" s="37"/>
      <c r="T309" s="37"/>
      <c r="U309" s="37"/>
      <c r="V309" s="37"/>
      <c r="W309" s="37"/>
      <c r="X309" s="37"/>
      <c r="Y309" s="37"/>
      <c r="Z309" s="37"/>
      <c r="AA309" s="37"/>
      <c r="AB309" s="37"/>
      <c r="AC309" s="37"/>
      <c r="AD309" s="37"/>
      <c r="AE309" s="37"/>
      <c r="AF309" s="37"/>
      <c r="AG309" s="37"/>
      <c r="AH309" s="37"/>
      <c r="AI309" s="37"/>
      <c r="AJ309" s="37"/>
      <c r="AK309" s="37"/>
      <c r="AL309" s="37"/>
      <c r="AM309" s="37"/>
      <c r="AN309" s="37"/>
      <c r="AO309" s="37"/>
      <c r="AP309" s="37"/>
      <c r="AQ309" s="37"/>
      <c r="AR309" s="37"/>
      <c r="AS309" s="37"/>
      <c r="AT309" s="37"/>
      <c r="AU309" s="37"/>
      <c r="AV309" s="37"/>
      <c r="AW309" s="37"/>
      <c r="AX309" s="37"/>
      <c r="AY309" s="37"/>
      <c r="AZ309" s="37"/>
      <c r="BA309" s="37"/>
      <c r="BB309" s="37"/>
      <c r="BC309" s="37"/>
      <c r="BD309" s="37"/>
      <c r="BE309" s="37"/>
      <c r="BF309" s="37"/>
    </row>
    <row r="310" spans="1:58" s="39" customFormat="1" ht="11.25" customHeight="1">
      <c r="A310" s="1072"/>
      <c r="B310" s="1075"/>
      <c r="C310" s="1098"/>
      <c r="D310" s="125" t="s">
        <v>361</v>
      </c>
      <c r="E310" s="126"/>
      <c r="F310" s="126"/>
      <c r="G310" s="158">
        <f t="shared" ref="G310:G317" si="28">SUM(E310:F310)</f>
        <v>0</v>
      </c>
      <c r="H310" s="38"/>
      <c r="I310" s="1080"/>
      <c r="J310" s="1081"/>
      <c r="K310" s="1081"/>
      <c r="L310" s="1081"/>
      <c r="M310" s="1082"/>
      <c r="N310" s="98"/>
      <c r="O310" s="1080"/>
      <c r="P310" s="1081"/>
      <c r="Q310" s="1086"/>
      <c r="R310" s="37"/>
      <c r="S310" s="37"/>
      <c r="T310" s="37"/>
      <c r="U310" s="37"/>
      <c r="V310" s="37"/>
      <c r="W310" s="37"/>
      <c r="X310" s="37"/>
      <c r="Y310" s="37"/>
      <c r="Z310" s="37"/>
      <c r="AA310" s="37"/>
      <c r="AB310" s="37"/>
      <c r="AC310" s="37"/>
      <c r="AD310" s="37"/>
      <c r="AE310" s="37"/>
      <c r="AF310" s="37"/>
      <c r="AG310" s="37"/>
      <c r="AH310" s="37"/>
      <c r="AI310" s="37"/>
      <c r="AJ310" s="37"/>
      <c r="AK310" s="37"/>
      <c r="AL310" s="37"/>
      <c r="AM310" s="37"/>
      <c r="AN310" s="37"/>
      <c r="AO310" s="37"/>
      <c r="AP310" s="37"/>
      <c r="AQ310" s="37"/>
      <c r="AR310" s="37"/>
      <c r="AS310" s="37"/>
      <c r="AT310" s="37"/>
      <c r="AU310" s="37"/>
      <c r="AV310" s="37"/>
      <c r="AW310" s="37"/>
      <c r="AX310" s="37"/>
      <c r="AY310" s="37"/>
      <c r="AZ310" s="37"/>
      <c r="BA310" s="37"/>
      <c r="BB310" s="37"/>
      <c r="BC310" s="37"/>
      <c r="BD310" s="37"/>
      <c r="BE310" s="37"/>
      <c r="BF310" s="37"/>
    </row>
    <row r="311" spans="1:58" s="39" customFormat="1" ht="11.25" customHeight="1">
      <c r="A311" s="1072"/>
      <c r="B311" s="1075"/>
      <c r="C311" s="1098"/>
      <c r="D311" s="125" t="s">
        <v>362</v>
      </c>
      <c r="E311" s="126"/>
      <c r="F311" s="126">
        <v>0.33329999999999999</v>
      </c>
      <c r="G311" s="158">
        <f t="shared" si="28"/>
        <v>0.33329999999999999</v>
      </c>
      <c r="H311" s="38"/>
      <c r="I311" s="1080"/>
      <c r="J311" s="1081"/>
      <c r="K311" s="1081"/>
      <c r="L311" s="1081"/>
      <c r="M311" s="1082"/>
      <c r="N311" s="98"/>
      <c r="O311" s="1080"/>
      <c r="P311" s="1081"/>
      <c r="Q311" s="1086"/>
      <c r="R311" s="37"/>
      <c r="S311" s="37"/>
      <c r="T311" s="37"/>
      <c r="U311" s="37"/>
      <c r="V311" s="37"/>
      <c r="W311" s="37"/>
      <c r="X311" s="37"/>
      <c r="Y311" s="37"/>
      <c r="Z311" s="37"/>
      <c r="AA311" s="37"/>
      <c r="AB311" s="37"/>
      <c r="AC311" s="37"/>
      <c r="AD311" s="37"/>
      <c r="AE311" s="37"/>
      <c r="AF311" s="37"/>
      <c r="AG311" s="37"/>
      <c r="AH311" s="37"/>
      <c r="AI311" s="37"/>
      <c r="AJ311" s="37"/>
      <c r="AK311" s="37"/>
      <c r="AL311" s="37"/>
      <c r="AM311" s="37"/>
      <c r="AN311" s="37"/>
      <c r="AO311" s="37"/>
      <c r="AP311" s="37"/>
      <c r="AQ311" s="37"/>
      <c r="AR311" s="37"/>
      <c r="AS311" s="37"/>
      <c r="AT311" s="37"/>
      <c r="AU311" s="37"/>
      <c r="AV311" s="37"/>
      <c r="AW311" s="37"/>
      <c r="AX311" s="37"/>
      <c r="AY311" s="37"/>
      <c r="AZ311" s="37"/>
      <c r="BA311" s="37"/>
      <c r="BB311" s="37"/>
      <c r="BC311" s="37"/>
      <c r="BD311" s="37"/>
      <c r="BE311" s="37"/>
      <c r="BF311" s="37"/>
    </row>
    <row r="312" spans="1:58" s="39" customFormat="1" ht="11.25" customHeight="1">
      <c r="A312" s="1072"/>
      <c r="B312" s="1075"/>
      <c r="C312" s="1098"/>
      <c r="D312" s="125" t="s">
        <v>363</v>
      </c>
      <c r="E312" s="126"/>
      <c r="F312" s="126">
        <v>0.33329999999999999</v>
      </c>
      <c r="G312" s="158">
        <f t="shared" si="28"/>
        <v>0.33329999999999999</v>
      </c>
      <c r="H312" s="38"/>
      <c r="I312" s="1080"/>
      <c r="J312" s="1081"/>
      <c r="K312" s="1081"/>
      <c r="L312" s="1081"/>
      <c r="M312" s="1082"/>
      <c r="N312" s="98"/>
      <c r="O312" s="1080"/>
      <c r="P312" s="1081"/>
      <c r="Q312" s="1086"/>
      <c r="R312" s="37"/>
      <c r="S312" s="37"/>
      <c r="T312" s="37"/>
      <c r="U312" s="37"/>
      <c r="V312" s="37"/>
      <c r="W312" s="37"/>
      <c r="X312" s="37"/>
      <c r="Y312" s="37"/>
      <c r="Z312" s="37"/>
      <c r="AA312" s="37"/>
      <c r="AB312" s="37"/>
      <c r="AC312" s="37"/>
      <c r="AD312" s="37"/>
      <c r="AE312" s="37"/>
      <c r="AF312" s="37"/>
      <c r="AG312" s="37"/>
      <c r="AH312" s="37"/>
      <c r="AI312" s="37"/>
      <c r="AJ312" s="37"/>
      <c r="AK312" s="37"/>
      <c r="AL312" s="37"/>
      <c r="AM312" s="37"/>
      <c r="AN312" s="37"/>
      <c r="AO312" s="37"/>
      <c r="AP312" s="37"/>
      <c r="AQ312" s="37"/>
      <c r="AR312" s="37"/>
      <c r="AS312" s="37"/>
      <c r="AT312" s="37"/>
      <c r="AU312" s="37"/>
      <c r="AV312" s="37"/>
      <c r="AW312" s="37"/>
      <c r="AX312" s="37"/>
      <c r="AY312" s="37"/>
      <c r="AZ312" s="37"/>
      <c r="BA312" s="37"/>
      <c r="BB312" s="37"/>
      <c r="BC312" s="37"/>
      <c r="BD312" s="37"/>
      <c r="BE312" s="37"/>
      <c r="BF312" s="37"/>
    </row>
    <row r="313" spans="1:58" s="39" customFormat="1" ht="11.25" customHeight="1">
      <c r="A313" s="1072"/>
      <c r="B313" s="1075"/>
      <c r="C313" s="1098"/>
      <c r="D313" s="125" t="s">
        <v>364</v>
      </c>
      <c r="E313" s="126"/>
      <c r="F313" s="126"/>
      <c r="G313" s="158">
        <f t="shared" si="28"/>
        <v>0</v>
      </c>
      <c r="H313" s="38"/>
      <c r="I313" s="1080"/>
      <c r="J313" s="1081"/>
      <c r="K313" s="1081"/>
      <c r="L313" s="1081"/>
      <c r="M313" s="1082"/>
      <c r="N313" s="98"/>
      <c r="O313" s="1080"/>
      <c r="P313" s="1081"/>
      <c r="Q313" s="1086"/>
      <c r="R313" s="37"/>
      <c r="S313" s="37"/>
      <c r="T313" s="37"/>
      <c r="U313" s="37"/>
      <c r="V313" s="37"/>
      <c r="W313" s="37"/>
      <c r="X313" s="37"/>
      <c r="Y313" s="37"/>
      <c r="Z313" s="37"/>
      <c r="AA313" s="37"/>
      <c r="AB313" s="37"/>
      <c r="AC313" s="37"/>
      <c r="AD313" s="37"/>
      <c r="AE313" s="37"/>
      <c r="AF313" s="37"/>
      <c r="AG313" s="37"/>
      <c r="AH313" s="37"/>
      <c r="AI313" s="37"/>
      <c r="AJ313" s="37"/>
      <c r="AK313" s="37"/>
      <c r="AL313" s="37"/>
      <c r="AM313" s="37"/>
      <c r="AN313" s="37"/>
      <c r="AO313" s="37"/>
      <c r="AP313" s="37"/>
      <c r="AQ313" s="37"/>
      <c r="AR313" s="37"/>
      <c r="AS313" s="37"/>
      <c r="AT313" s="37"/>
      <c r="AU313" s="37"/>
      <c r="AV313" s="37"/>
      <c r="AW313" s="37"/>
      <c r="AX313" s="37"/>
      <c r="AY313" s="37"/>
      <c r="AZ313" s="37"/>
      <c r="BA313" s="37"/>
      <c r="BB313" s="37"/>
      <c r="BC313" s="37"/>
      <c r="BD313" s="37"/>
      <c r="BE313" s="37"/>
      <c r="BF313" s="37"/>
    </row>
    <row r="314" spans="1:58" s="39" customFormat="1" ht="11.25" customHeight="1">
      <c r="A314" s="1072"/>
      <c r="B314" s="1075"/>
      <c r="C314" s="1098"/>
      <c r="D314" s="125" t="s">
        <v>365</v>
      </c>
      <c r="E314" s="126"/>
      <c r="F314" s="126"/>
      <c r="G314" s="158">
        <f t="shared" si="28"/>
        <v>0</v>
      </c>
      <c r="H314" s="38"/>
      <c r="I314" s="1080"/>
      <c r="J314" s="1081"/>
      <c r="K314" s="1081"/>
      <c r="L314" s="1081"/>
      <c r="M314" s="1082"/>
      <c r="N314" s="98"/>
      <c r="O314" s="1080"/>
      <c r="P314" s="1081"/>
      <c r="Q314" s="1086"/>
      <c r="R314" s="37"/>
      <c r="S314" s="37"/>
      <c r="T314" s="37"/>
      <c r="U314" s="37"/>
      <c r="V314" s="37"/>
      <c r="W314" s="37"/>
      <c r="X314" s="37"/>
      <c r="Y314" s="37"/>
      <c r="Z314" s="37"/>
      <c r="AA314" s="37"/>
      <c r="AB314" s="37"/>
      <c r="AC314" s="37"/>
      <c r="AD314" s="37"/>
      <c r="AE314" s="37"/>
      <c r="AF314" s="37"/>
      <c r="AG314" s="37"/>
      <c r="AH314" s="37"/>
      <c r="AI314" s="37"/>
      <c r="AJ314" s="37"/>
      <c r="AK314" s="37"/>
      <c r="AL314" s="37"/>
      <c r="AM314" s="37"/>
      <c r="AN314" s="37"/>
      <c r="AO314" s="37"/>
      <c r="AP314" s="37"/>
      <c r="AQ314" s="37"/>
      <c r="AR314" s="37"/>
      <c r="AS314" s="37"/>
      <c r="AT314" s="37"/>
      <c r="AU314" s="37"/>
      <c r="AV314" s="37"/>
      <c r="AW314" s="37"/>
      <c r="AX314" s="37"/>
      <c r="AY314" s="37"/>
      <c r="AZ314" s="37"/>
      <c r="BA314" s="37"/>
      <c r="BB314" s="37"/>
      <c r="BC314" s="37"/>
      <c r="BD314" s="37"/>
      <c r="BE314" s="37"/>
      <c r="BF314" s="37"/>
    </row>
    <row r="315" spans="1:58" s="39" customFormat="1" ht="11.25" customHeight="1">
      <c r="A315" s="1072"/>
      <c r="B315" s="1075"/>
      <c r="C315" s="1098"/>
      <c r="D315" s="125" t="s">
        <v>366</v>
      </c>
      <c r="E315" s="126"/>
      <c r="F315" s="126"/>
      <c r="G315" s="158">
        <f t="shared" si="28"/>
        <v>0</v>
      </c>
      <c r="H315" s="38"/>
      <c r="I315" s="1080"/>
      <c r="J315" s="1081"/>
      <c r="K315" s="1081"/>
      <c r="L315" s="1081"/>
      <c r="M315" s="1082"/>
      <c r="N315" s="98"/>
      <c r="O315" s="1080"/>
      <c r="P315" s="1081"/>
      <c r="Q315" s="1086"/>
      <c r="R315" s="37"/>
      <c r="S315" s="37"/>
      <c r="T315" s="37"/>
      <c r="U315" s="37"/>
      <c r="V315" s="37"/>
      <c r="W315" s="37"/>
      <c r="X315" s="37"/>
      <c r="Y315" s="37"/>
      <c r="Z315" s="37"/>
      <c r="AA315" s="37"/>
      <c r="AB315" s="37"/>
      <c r="AC315" s="37"/>
      <c r="AD315" s="37"/>
      <c r="AE315" s="37"/>
      <c r="AF315" s="37"/>
      <c r="AG315" s="37"/>
      <c r="AH315" s="37"/>
      <c r="AI315" s="37"/>
      <c r="AJ315" s="37"/>
      <c r="AK315" s="37"/>
      <c r="AL315" s="37"/>
      <c r="AM315" s="37"/>
      <c r="AN315" s="37"/>
      <c r="AO315" s="37"/>
      <c r="AP315" s="37"/>
      <c r="AQ315" s="37"/>
      <c r="AR315" s="37"/>
      <c r="AS315" s="37"/>
      <c r="AT315" s="37"/>
      <c r="AU315" s="37"/>
      <c r="AV315" s="37"/>
      <c r="AW315" s="37"/>
      <c r="AX315" s="37"/>
      <c r="AY315" s="37"/>
      <c r="AZ315" s="37"/>
      <c r="BA315" s="37"/>
      <c r="BB315" s="37"/>
      <c r="BC315" s="37"/>
      <c r="BD315" s="37"/>
      <c r="BE315" s="37"/>
      <c r="BF315" s="37"/>
    </row>
    <row r="316" spans="1:58" s="39" customFormat="1" ht="11.25" customHeight="1">
      <c r="A316" s="1072"/>
      <c r="B316" s="1075"/>
      <c r="C316" s="1098"/>
      <c r="D316" s="125" t="s">
        <v>367</v>
      </c>
      <c r="E316" s="126"/>
      <c r="F316" s="126"/>
      <c r="G316" s="158">
        <f t="shared" si="28"/>
        <v>0</v>
      </c>
      <c r="H316" s="38"/>
      <c r="I316" s="1080"/>
      <c r="J316" s="1081"/>
      <c r="K316" s="1081"/>
      <c r="L316" s="1081"/>
      <c r="M316" s="1082"/>
      <c r="N316" s="98"/>
      <c r="O316" s="1080"/>
      <c r="P316" s="1081"/>
      <c r="Q316" s="1086"/>
      <c r="R316" s="37"/>
      <c r="S316" s="37"/>
      <c r="T316" s="37"/>
      <c r="U316" s="37"/>
      <c r="V316" s="37"/>
      <c r="W316" s="37"/>
      <c r="X316" s="37"/>
      <c r="Y316" s="37"/>
      <c r="Z316" s="37"/>
      <c r="AA316" s="37"/>
      <c r="AB316" s="37"/>
      <c r="AC316" s="37"/>
      <c r="AD316" s="37"/>
      <c r="AE316" s="37"/>
      <c r="AF316" s="37"/>
      <c r="AG316" s="37"/>
      <c r="AH316" s="37"/>
      <c r="AI316" s="37"/>
      <c r="AJ316" s="37"/>
      <c r="AK316" s="37"/>
      <c r="AL316" s="37"/>
      <c r="AM316" s="37"/>
      <c r="AN316" s="37"/>
      <c r="AO316" s="37"/>
      <c r="AP316" s="37"/>
      <c r="AQ316" s="37"/>
      <c r="AR316" s="37"/>
      <c r="AS316" s="37"/>
      <c r="AT316" s="37"/>
      <c r="AU316" s="37"/>
      <c r="AV316" s="37"/>
      <c r="AW316" s="37"/>
      <c r="AX316" s="37"/>
      <c r="AY316" s="37"/>
      <c r="AZ316" s="37"/>
      <c r="BA316" s="37"/>
      <c r="BB316" s="37"/>
      <c r="BC316" s="37"/>
      <c r="BD316" s="37"/>
      <c r="BE316" s="37"/>
      <c r="BF316" s="37"/>
    </row>
    <row r="317" spans="1:58" s="39" customFormat="1" ht="11.25" customHeight="1">
      <c r="A317" s="1072"/>
      <c r="B317" s="1075"/>
      <c r="C317" s="1098"/>
      <c r="D317" s="127" t="s">
        <v>368</v>
      </c>
      <c r="E317" s="128"/>
      <c r="F317" s="128"/>
      <c r="G317" s="159">
        <f t="shared" si="28"/>
        <v>0</v>
      </c>
      <c r="H317" s="38"/>
      <c r="I317" s="1080"/>
      <c r="J317" s="1081"/>
      <c r="K317" s="1081"/>
      <c r="L317" s="1081"/>
      <c r="M317" s="1082"/>
      <c r="N317" s="98"/>
      <c r="O317" s="1080"/>
      <c r="P317" s="1081"/>
      <c r="Q317" s="1086"/>
      <c r="R317" s="37"/>
      <c r="S317" s="37"/>
      <c r="T317" s="37"/>
      <c r="U317" s="37"/>
      <c r="V317" s="37"/>
      <c r="W317" s="37"/>
      <c r="X317" s="37"/>
      <c r="Y317" s="37"/>
      <c r="Z317" s="37"/>
      <c r="AA317" s="37"/>
      <c r="AB317" s="37"/>
      <c r="AC317" s="37"/>
      <c r="AD317" s="37"/>
      <c r="AE317" s="37"/>
      <c r="AF317" s="37"/>
      <c r="AG317" s="37"/>
      <c r="AH317" s="37"/>
      <c r="AI317" s="37"/>
      <c r="AJ317" s="37"/>
      <c r="AK317" s="37"/>
      <c r="AL317" s="37"/>
      <c r="AM317" s="37"/>
      <c r="AN317" s="37"/>
      <c r="AO317" s="37"/>
      <c r="AP317" s="37"/>
      <c r="AQ317" s="37"/>
      <c r="AR317" s="37"/>
      <c r="AS317" s="37"/>
      <c r="AT317" s="37"/>
      <c r="AU317" s="37"/>
      <c r="AV317" s="37"/>
      <c r="AW317" s="37"/>
      <c r="AX317" s="37"/>
      <c r="AY317" s="37"/>
      <c r="AZ317" s="37"/>
      <c r="BA317" s="37"/>
      <c r="BB317" s="37"/>
      <c r="BC317" s="37"/>
      <c r="BD317" s="37"/>
      <c r="BE317" s="37"/>
      <c r="BF317" s="37"/>
    </row>
    <row r="318" spans="1:58" s="39" customFormat="1" ht="11.25" customHeight="1">
      <c r="A318" s="1073"/>
      <c r="B318" s="1076"/>
      <c r="C318" s="1099"/>
      <c r="D318" s="138" t="s">
        <v>356</v>
      </c>
      <c r="E318" s="147">
        <f>SUM(E309:E317)</f>
        <v>0</v>
      </c>
      <c r="F318" s="147">
        <f>SUM(E309:F317)</f>
        <v>0.99990000000000001</v>
      </c>
      <c r="G318" s="116">
        <f>SUM(E309:F317)</f>
        <v>0.99990000000000001</v>
      </c>
      <c r="H318" s="119"/>
      <c r="I318" s="1080"/>
      <c r="J318" s="1081"/>
      <c r="K318" s="1081"/>
      <c r="L318" s="1081"/>
      <c r="M318" s="1082"/>
      <c r="N318" s="98"/>
      <c r="O318" s="1080"/>
      <c r="P318" s="1081"/>
      <c r="Q318" s="1086"/>
      <c r="R318" s="37"/>
      <c r="S318" s="37"/>
      <c r="T318" s="37"/>
      <c r="U318" s="37"/>
      <c r="V318" s="37"/>
      <c r="W318" s="37"/>
      <c r="X318" s="37"/>
      <c r="Y318" s="37"/>
      <c r="Z318" s="37"/>
      <c r="AA318" s="37"/>
      <c r="AB318" s="37"/>
      <c r="AC318" s="37"/>
      <c r="AD318" s="37"/>
      <c r="AE318" s="37"/>
      <c r="AF318" s="37"/>
      <c r="AG318" s="37"/>
      <c r="AH318" s="37"/>
      <c r="AI318" s="37"/>
      <c r="AJ318" s="37"/>
      <c r="AK318" s="37"/>
      <c r="AL318" s="37"/>
      <c r="AM318" s="37"/>
      <c r="AN318" s="37"/>
      <c r="AO318" s="37"/>
      <c r="AP318" s="37"/>
      <c r="AQ318" s="37"/>
      <c r="AR318" s="37"/>
      <c r="AS318" s="37"/>
      <c r="AT318" s="37"/>
      <c r="AU318" s="37"/>
      <c r="AV318" s="37"/>
      <c r="AW318" s="37"/>
      <c r="AX318" s="37"/>
      <c r="AY318" s="37"/>
      <c r="AZ318" s="37"/>
      <c r="BA318" s="37"/>
      <c r="BB318" s="37"/>
      <c r="BC318" s="37"/>
      <c r="BD318" s="37"/>
      <c r="BE318" s="37"/>
      <c r="BF318" s="37"/>
    </row>
    <row r="319" spans="1:58" s="39" customFormat="1" ht="11.25" customHeight="1">
      <c r="A319" s="1255">
        <v>31</v>
      </c>
      <c r="B319" s="1091" t="s">
        <v>269</v>
      </c>
      <c r="C319" s="1094" t="s">
        <v>270</v>
      </c>
      <c r="D319" s="130" t="s">
        <v>359</v>
      </c>
      <c r="E319" s="131"/>
      <c r="F319" s="131"/>
      <c r="G319" s="160">
        <f>SUM(E319:F319)</f>
        <v>0</v>
      </c>
      <c r="H319" s="38"/>
      <c r="I319" s="1084" t="s">
        <v>312</v>
      </c>
      <c r="J319" s="1083" t="s">
        <v>38</v>
      </c>
      <c r="K319" s="1083" t="s">
        <v>312</v>
      </c>
      <c r="L319" s="1083" t="s">
        <v>312</v>
      </c>
      <c r="M319" s="1215" t="s">
        <v>312</v>
      </c>
      <c r="N319" s="98"/>
      <c r="O319" s="1109" t="s">
        <v>38</v>
      </c>
      <c r="P319" s="1107" t="s">
        <v>312</v>
      </c>
      <c r="Q319" s="1087" t="s">
        <v>38</v>
      </c>
      <c r="R319" s="37"/>
      <c r="S319" s="37"/>
      <c r="T319" s="37"/>
      <c r="U319" s="37"/>
      <c r="V319" s="37"/>
      <c r="W319" s="37"/>
      <c r="X319" s="37"/>
      <c r="Y319" s="37"/>
      <c r="Z319" s="37"/>
      <c r="AA319" s="37"/>
      <c r="AB319" s="37"/>
      <c r="AC319" s="37"/>
      <c r="AD319" s="37"/>
      <c r="AE319" s="37"/>
      <c r="AF319" s="37"/>
      <c r="AG319" s="37"/>
      <c r="AH319" s="37"/>
      <c r="AI319" s="37"/>
      <c r="AJ319" s="37"/>
      <c r="AK319" s="37"/>
      <c r="AL319" s="37"/>
      <c r="AM319" s="37"/>
      <c r="AN319" s="37"/>
      <c r="AO319" s="37"/>
      <c r="AP319" s="37"/>
      <c r="AQ319" s="37"/>
      <c r="AR319" s="37"/>
      <c r="AS319" s="37"/>
      <c r="AT319" s="37"/>
      <c r="AU319" s="37"/>
      <c r="AV319" s="37"/>
      <c r="AW319" s="37"/>
      <c r="AX319" s="37"/>
      <c r="AY319" s="37"/>
      <c r="AZ319" s="37"/>
      <c r="BA319" s="37"/>
      <c r="BB319" s="37"/>
      <c r="BC319" s="37"/>
      <c r="BD319" s="37"/>
      <c r="BE319" s="37"/>
      <c r="BF319" s="37"/>
    </row>
    <row r="320" spans="1:58" s="39" customFormat="1" ht="11.25" customHeight="1">
      <c r="A320" s="1256"/>
      <c r="B320" s="1092"/>
      <c r="C320" s="1095"/>
      <c r="D320" s="132" t="s">
        <v>361</v>
      </c>
      <c r="E320" s="133"/>
      <c r="F320" s="133"/>
      <c r="G320" s="161">
        <f t="shared" ref="G320:G327" si="29">SUM(E320:F320)</f>
        <v>0</v>
      </c>
      <c r="H320" s="38"/>
      <c r="I320" s="1084"/>
      <c r="J320" s="1083"/>
      <c r="K320" s="1083"/>
      <c r="L320" s="1083"/>
      <c r="M320" s="1215"/>
      <c r="N320" s="98"/>
      <c r="O320" s="1084"/>
      <c r="P320" s="1083"/>
      <c r="Q320" s="1088"/>
      <c r="R320" s="37"/>
      <c r="S320" s="37"/>
      <c r="T320" s="37"/>
      <c r="U320" s="37"/>
      <c r="V320" s="37"/>
      <c r="W320" s="37"/>
      <c r="X320" s="37"/>
      <c r="Y320" s="37"/>
      <c r="Z320" s="37"/>
      <c r="AA320" s="37"/>
      <c r="AB320" s="37"/>
      <c r="AC320" s="37"/>
      <c r="AD320" s="37"/>
      <c r="AE320" s="37"/>
      <c r="AF320" s="37"/>
      <c r="AG320" s="37"/>
      <c r="AH320" s="37"/>
      <c r="AI320" s="37"/>
      <c r="AJ320" s="37"/>
      <c r="AK320" s="37"/>
      <c r="AL320" s="37"/>
      <c r="AM320" s="37"/>
      <c r="AN320" s="37"/>
      <c r="AO320" s="37"/>
      <c r="AP320" s="37"/>
      <c r="AQ320" s="37"/>
      <c r="AR320" s="37"/>
      <c r="AS320" s="37"/>
      <c r="AT320" s="37"/>
      <c r="AU320" s="37"/>
      <c r="AV320" s="37"/>
      <c r="AW320" s="37"/>
      <c r="AX320" s="37"/>
      <c r="AY320" s="37"/>
      <c r="AZ320" s="37"/>
      <c r="BA320" s="37"/>
      <c r="BB320" s="37"/>
      <c r="BC320" s="37"/>
      <c r="BD320" s="37"/>
      <c r="BE320" s="37"/>
      <c r="BF320" s="37"/>
    </row>
    <row r="321" spans="1:58" s="39" customFormat="1" ht="11.25" customHeight="1">
      <c r="A321" s="1256"/>
      <c r="B321" s="1092"/>
      <c r="C321" s="1095"/>
      <c r="D321" s="132" t="s">
        <v>362</v>
      </c>
      <c r="E321" s="133"/>
      <c r="F321" s="133"/>
      <c r="G321" s="161">
        <f t="shared" si="29"/>
        <v>0</v>
      </c>
      <c r="H321" s="38"/>
      <c r="I321" s="1084"/>
      <c r="J321" s="1083"/>
      <c r="K321" s="1083"/>
      <c r="L321" s="1083"/>
      <c r="M321" s="1215"/>
      <c r="N321" s="98"/>
      <c r="O321" s="1084"/>
      <c r="P321" s="1083"/>
      <c r="Q321" s="1088"/>
      <c r="R321" s="37"/>
      <c r="S321" s="37"/>
      <c r="T321" s="37"/>
      <c r="U321" s="37"/>
      <c r="V321" s="37"/>
      <c r="W321" s="37"/>
      <c r="X321" s="37"/>
      <c r="Y321" s="37"/>
      <c r="Z321" s="37"/>
      <c r="AA321" s="37"/>
      <c r="AB321" s="37"/>
      <c r="AC321" s="37"/>
      <c r="AD321" s="37"/>
      <c r="AE321" s="37"/>
      <c r="AF321" s="37"/>
      <c r="AG321" s="37"/>
      <c r="AH321" s="37"/>
      <c r="AI321" s="37"/>
      <c r="AJ321" s="37"/>
      <c r="AK321" s="37"/>
      <c r="AL321" s="37"/>
      <c r="AM321" s="37"/>
      <c r="AN321" s="37"/>
      <c r="AO321" s="37"/>
      <c r="AP321" s="37"/>
      <c r="AQ321" s="37"/>
      <c r="AR321" s="37"/>
      <c r="AS321" s="37"/>
      <c r="AT321" s="37"/>
      <c r="AU321" s="37"/>
      <c r="AV321" s="37"/>
      <c r="AW321" s="37"/>
      <c r="AX321" s="37"/>
      <c r="AY321" s="37"/>
      <c r="AZ321" s="37"/>
      <c r="BA321" s="37"/>
      <c r="BB321" s="37"/>
      <c r="BC321" s="37"/>
      <c r="BD321" s="37"/>
      <c r="BE321" s="37"/>
      <c r="BF321" s="37"/>
    </row>
    <row r="322" spans="1:58" s="39" customFormat="1" ht="11.25" customHeight="1">
      <c r="A322" s="1256"/>
      <c r="B322" s="1092"/>
      <c r="C322" s="1095"/>
      <c r="D322" s="132" t="s">
        <v>363</v>
      </c>
      <c r="E322" s="133">
        <v>1</v>
      </c>
      <c r="F322" s="133"/>
      <c r="G322" s="161">
        <f t="shared" si="29"/>
        <v>1</v>
      </c>
      <c r="H322" s="38"/>
      <c r="I322" s="1084"/>
      <c r="J322" s="1083"/>
      <c r="K322" s="1083"/>
      <c r="L322" s="1083"/>
      <c r="M322" s="1215"/>
      <c r="N322" s="98"/>
      <c r="O322" s="1084"/>
      <c r="P322" s="1083"/>
      <c r="Q322" s="1088"/>
      <c r="R322" s="37"/>
      <c r="S322" s="37"/>
      <c r="T322" s="37"/>
      <c r="U322" s="37"/>
      <c r="V322" s="37"/>
      <c r="W322" s="37"/>
      <c r="X322" s="37"/>
      <c r="Y322" s="37"/>
      <c r="Z322" s="37"/>
      <c r="AA322" s="37"/>
      <c r="AB322" s="37"/>
      <c r="AC322" s="37"/>
      <c r="AD322" s="37"/>
      <c r="AE322" s="37"/>
      <c r="AF322" s="37"/>
      <c r="AG322" s="37"/>
      <c r="AH322" s="37"/>
      <c r="AI322" s="37"/>
      <c r="AJ322" s="37"/>
      <c r="AK322" s="37"/>
      <c r="AL322" s="37"/>
      <c r="AM322" s="37"/>
      <c r="AN322" s="37"/>
      <c r="AO322" s="37"/>
      <c r="AP322" s="37"/>
      <c r="AQ322" s="37"/>
      <c r="AR322" s="37"/>
      <c r="AS322" s="37"/>
      <c r="AT322" s="37"/>
      <c r="AU322" s="37"/>
      <c r="AV322" s="37"/>
      <c r="AW322" s="37"/>
      <c r="AX322" s="37"/>
      <c r="AY322" s="37"/>
      <c r="AZ322" s="37"/>
      <c r="BA322" s="37"/>
      <c r="BB322" s="37"/>
      <c r="BC322" s="37"/>
      <c r="BD322" s="37"/>
      <c r="BE322" s="37"/>
      <c r="BF322" s="37"/>
    </row>
    <row r="323" spans="1:58" s="39" customFormat="1" ht="11.25" customHeight="1">
      <c r="A323" s="1256"/>
      <c r="B323" s="1092"/>
      <c r="C323" s="1095"/>
      <c r="D323" s="132" t="s">
        <v>364</v>
      </c>
      <c r="E323" s="133"/>
      <c r="F323" s="133"/>
      <c r="G323" s="161">
        <f t="shared" si="29"/>
        <v>0</v>
      </c>
      <c r="H323" s="38"/>
      <c r="I323" s="1084"/>
      <c r="J323" s="1083"/>
      <c r="K323" s="1083"/>
      <c r="L323" s="1083"/>
      <c r="M323" s="1215"/>
      <c r="N323" s="98"/>
      <c r="O323" s="1084"/>
      <c r="P323" s="1083"/>
      <c r="Q323" s="1088"/>
      <c r="R323" s="37"/>
      <c r="S323" s="37"/>
      <c r="T323" s="37"/>
      <c r="U323" s="37"/>
      <c r="V323" s="37"/>
      <c r="W323" s="37"/>
      <c r="X323" s="37"/>
      <c r="Y323" s="37"/>
      <c r="Z323" s="37"/>
      <c r="AA323" s="37"/>
      <c r="AB323" s="37"/>
      <c r="AC323" s="37"/>
      <c r="AD323" s="37"/>
      <c r="AE323" s="37"/>
      <c r="AF323" s="37"/>
      <c r="AG323" s="37"/>
      <c r="AH323" s="37"/>
      <c r="AI323" s="37"/>
      <c r="AJ323" s="37"/>
      <c r="AK323" s="37"/>
      <c r="AL323" s="37"/>
      <c r="AM323" s="37"/>
      <c r="AN323" s="37"/>
      <c r="AO323" s="37"/>
      <c r="AP323" s="37"/>
      <c r="AQ323" s="37"/>
      <c r="AR323" s="37"/>
      <c r="AS323" s="37"/>
      <c r="AT323" s="37"/>
      <c r="AU323" s="37"/>
      <c r="AV323" s="37"/>
      <c r="AW323" s="37"/>
      <c r="AX323" s="37"/>
      <c r="AY323" s="37"/>
      <c r="AZ323" s="37"/>
      <c r="BA323" s="37"/>
      <c r="BB323" s="37"/>
      <c r="BC323" s="37"/>
      <c r="BD323" s="37"/>
      <c r="BE323" s="37"/>
      <c r="BF323" s="37"/>
    </row>
    <row r="324" spans="1:58" s="39" customFormat="1" ht="11.25" customHeight="1">
      <c r="A324" s="1256"/>
      <c r="B324" s="1092"/>
      <c r="C324" s="1095"/>
      <c r="D324" s="132" t="s">
        <v>365</v>
      </c>
      <c r="E324" s="133"/>
      <c r="F324" s="133"/>
      <c r="G324" s="161">
        <f t="shared" si="29"/>
        <v>0</v>
      </c>
      <c r="H324" s="38"/>
      <c r="I324" s="1084"/>
      <c r="J324" s="1083"/>
      <c r="K324" s="1083"/>
      <c r="L324" s="1083"/>
      <c r="M324" s="1215"/>
      <c r="N324" s="98"/>
      <c r="O324" s="1084"/>
      <c r="P324" s="1083"/>
      <c r="Q324" s="1088"/>
      <c r="R324" s="37"/>
      <c r="S324" s="37"/>
      <c r="T324" s="37"/>
      <c r="U324" s="37"/>
      <c r="V324" s="37"/>
      <c r="W324" s="37"/>
      <c r="X324" s="37"/>
      <c r="Y324" s="37"/>
      <c r="Z324" s="37"/>
      <c r="AA324" s="37"/>
      <c r="AB324" s="37"/>
      <c r="AC324" s="37"/>
      <c r="AD324" s="37"/>
      <c r="AE324" s="37"/>
      <c r="AF324" s="37"/>
      <c r="AG324" s="37"/>
      <c r="AH324" s="37"/>
      <c r="AI324" s="37"/>
      <c r="AJ324" s="37"/>
      <c r="AK324" s="37"/>
      <c r="AL324" s="37"/>
      <c r="AM324" s="37"/>
      <c r="AN324" s="37"/>
      <c r="AO324" s="37"/>
      <c r="AP324" s="37"/>
      <c r="AQ324" s="37"/>
      <c r="AR324" s="37"/>
      <c r="AS324" s="37"/>
      <c r="AT324" s="37"/>
      <c r="AU324" s="37"/>
      <c r="AV324" s="37"/>
      <c r="AW324" s="37"/>
      <c r="AX324" s="37"/>
      <c r="AY324" s="37"/>
      <c r="AZ324" s="37"/>
      <c r="BA324" s="37"/>
      <c r="BB324" s="37"/>
      <c r="BC324" s="37"/>
      <c r="BD324" s="37"/>
      <c r="BE324" s="37"/>
      <c r="BF324" s="37"/>
    </row>
    <row r="325" spans="1:58" s="39" customFormat="1" ht="11.25" customHeight="1">
      <c r="A325" s="1256"/>
      <c r="B325" s="1092"/>
      <c r="C325" s="1095"/>
      <c r="D325" s="132" t="s">
        <v>366</v>
      </c>
      <c r="E325" s="133"/>
      <c r="F325" s="133"/>
      <c r="G325" s="161">
        <f t="shared" si="29"/>
        <v>0</v>
      </c>
      <c r="H325" s="38"/>
      <c r="I325" s="1084"/>
      <c r="J325" s="1083"/>
      <c r="K325" s="1083"/>
      <c r="L325" s="1083"/>
      <c r="M325" s="1215"/>
      <c r="N325" s="98"/>
      <c r="O325" s="1084"/>
      <c r="P325" s="1083"/>
      <c r="Q325" s="1088"/>
      <c r="R325" s="37"/>
      <c r="S325" s="37"/>
      <c r="T325" s="37"/>
      <c r="U325" s="37"/>
      <c r="V325" s="37"/>
      <c r="W325" s="37"/>
      <c r="X325" s="37"/>
      <c r="Y325" s="37"/>
      <c r="Z325" s="37"/>
      <c r="AA325" s="37"/>
      <c r="AB325" s="37"/>
      <c r="AC325" s="37"/>
      <c r="AD325" s="37"/>
      <c r="AE325" s="37"/>
      <c r="AF325" s="37"/>
      <c r="AG325" s="37"/>
      <c r="AH325" s="37"/>
      <c r="AI325" s="37"/>
      <c r="AJ325" s="37"/>
      <c r="AK325" s="37"/>
      <c r="AL325" s="37"/>
      <c r="AM325" s="37"/>
      <c r="AN325" s="37"/>
      <c r="AO325" s="37"/>
      <c r="AP325" s="37"/>
      <c r="AQ325" s="37"/>
      <c r="AR325" s="37"/>
      <c r="AS325" s="37"/>
      <c r="AT325" s="37"/>
      <c r="AU325" s="37"/>
      <c r="AV325" s="37"/>
      <c r="AW325" s="37"/>
      <c r="AX325" s="37"/>
      <c r="AY325" s="37"/>
      <c r="AZ325" s="37"/>
      <c r="BA325" s="37"/>
      <c r="BB325" s="37"/>
      <c r="BC325" s="37"/>
      <c r="BD325" s="37"/>
      <c r="BE325" s="37"/>
      <c r="BF325" s="37"/>
    </row>
    <row r="326" spans="1:58" s="39" customFormat="1" ht="11.25" customHeight="1">
      <c r="A326" s="1256"/>
      <c r="B326" s="1092"/>
      <c r="C326" s="1095"/>
      <c r="D326" s="132" t="s">
        <v>367</v>
      </c>
      <c r="E326" s="133"/>
      <c r="F326" s="133"/>
      <c r="G326" s="161">
        <f t="shared" si="29"/>
        <v>0</v>
      </c>
      <c r="H326" s="38"/>
      <c r="I326" s="1084"/>
      <c r="J326" s="1083"/>
      <c r="K326" s="1083"/>
      <c r="L326" s="1083"/>
      <c r="M326" s="1215"/>
      <c r="N326" s="98"/>
      <c r="O326" s="1084"/>
      <c r="P326" s="1083"/>
      <c r="Q326" s="1088"/>
      <c r="R326" s="37"/>
      <c r="S326" s="37"/>
      <c r="T326" s="37"/>
      <c r="U326" s="37"/>
      <c r="V326" s="37"/>
      <c r="W326" s="37"/>
      <c r="X326" s="37"/>
      <c r="Y326" s="37"/>
      <c r="Z326" s="37"/>
      <c r="AA326" s="37"/>
      <c r="AB326" s="37"/>
      <c r="AC326" s="37"/>
      <c r="AD326" s="37"/>
      <c r="AE326" s="37"/>
      <c r="AF326" s="37"/>
      <c r="AG326" s="37"/>
      <c r="AH326" s="37"/>
      <c r="AI326" s="37"/>
      <c r="AJ326" s="37"/>
      <c r="AK326" s="37"/>
      <c r="AL326" s="37"/>
      <c r="AM326" s="37"/>
      <c r="AN326" s="37"/>
      <c r="AO326" s="37"/>
      <c r="AP326" s="37"/>
      <c r="AQ326" s="37"/>
      <c r="AR326" s="37"/>
      <c r="AS326" s="37"/>
      <c r="AT326" s="37"/>
      <c r="AU326" s="37"/>
      <c r="AV326" s="37"/>
      <c r="AW326" s="37"/>
      <c r="AX326" s="37"/>
      <c r="AY326" s="37"/>
      <c r="AZ326" s="37"/>
      <c r="BA326" s="37"/>
      <c r="BB326" s="37"/>
      <c r="BC326" s="37"/>
      <c r="BD326" s="37"/>
      <c r="BE326" s="37"/>
      <c r="BF326" s="37"/>
    </row>
    <row r="327" spans="1:58" s="39" customFormat="1" ht="11.25" customHeight="1">
      <c r="A327" s="1256"/>
      <c r="B327" s="1092"/>
      <c r="C327" s="1095"/>
      <c r="D327" s="152" t="s">
        <v>368</v>
      </c>
      <c r="E327" s="153"/>
      <c r="F327" s="153"/>
      <c r="G327" s="163">
        <f t="shared" si="29"/>
        <v>0</v>
      </c>
      <c r="H327" s="38"/>
      <c r="I327" s="1084"/>
      <c r="J327" s="1083"/>
      <c r="K327" s="1083"/>
      <c r="L327" s="1083"/>
      <c r="M327" s="1215"/>
      <c r="N327" s="98"/>
      <c r="O327" s="1084"/>
      <c r="P327" s="1083"/>
      <c r="Q327" s="1088"/>
      <c r="R327" s="37"/>
      <c r="S327" s="37"/>
      <c r="T327" s="37"/>
      <c r="U327" s="37"/>
      <c r="V327" s="37"/>
      <c r="W327" s="37"/>
      <c r="X327" s="37"/>
      <c r="Y327" s="37"/>
      <c r="Z327" s="37"/>
      <c r="AA327" s="37"/>
      <c r="AB327" s="37"/>
      <c r="AC327" s="37"/>
      <c r="AD327" s="37"/>
      <c r="AE327" s="37"/>
      <c r="AF327" s="37"/>
      <c r="AG327" s="37"/>
      <c r="AH327" s="37"/>
      <c r="AI327" s="37"/>
      <c r="AJ327" s="37"/>
      <c r="AK327" s="37"/>
      <c r="AL327" s="37"/>
      <c r="AM327" s="37"/>
      <c r="AN327" s="37"/>
      <c r="AO327" s="37"/>
      <c r="AP327" s="37"/>
      <c r="AQ327" s="37"/>
      <c r="AR327" s="37"/>
      <c r="AS327" s="37"/>
      <c r="AT327" s="37"/>
      <c r="AU327" s="37"/>
      <c r="AV327" s="37"/>
      <c r="AW327" s="37"/>
      <c r="AX327" s="37"/>
      <c r="AY327" s="37"/>
      <c r="AZ327" s="37"/>
      <c r="BA327" s="37"/>
      <c r="BB327" s="37"/>
      <c r="BC327" s="37"/>
      <c r="BD327" s="37"/>
      <c r="BE327" s="37"/>
      <c r="BF327" s="37"/>
    </row>
    <row r="328" spans="1:58" s="39" customFormat="1" ht="11.25" customHeight="1">
      <c r="A328" s="1258"/>
      <c r="B328" s="1093"/>
      <c r="C328" s="1096"/>
      <c r="D328" s="154" t="s">
        <v>356</v>
      </c>
      <c r="E328" s="155">
        <f>SUM(E319:E327)</f>
        <v>1</v>
      </c>
      <c r="F328" s="155">
        <f>SUM(F319:F327)</f>
        <v>0</v>
      </c>
      <c r="G328" s="156">
        <f>SUM(E319:F327)</f>
        <v>1</v>
      </c>
      <c r="H328" s="119"/>
      <c r="I328" s="1084"/>
      <c r="J328" s="1083"/>
      <c r="K328" s="1083"/>
      <c r="L328" s="1083"/>
      <c r="M328" s="1215"/>
      <c r="N328" s="98"/>
      <c r="O328" s="1110"/>
      <c r="P328" s="1108"/>
      <c r="Q328" s="1089"/>
      <c r="R328" s="37"/>
      <c r="S328" s="37"/>
      <c r="T328" s="37"/>
      <c r="U328" s="37"/>
      <c r="V328" s="37"/>
      <c r="W328" s="37"/>
      <c r="X328" s="37"/>
      <c r="Y328" s="37"/>
      <c r="Z328" s="37"/>
      <c r="AA328" s="37"/>
      <c r="AB328" s="37"/>
      <c r="AC328" s="37"/>
      <c r="AD328" s="37"/>
      <c r="AE328" s="37"/>
      <c r="AF328" s="37"/>
      <c r="AG328" s="37"/>
      <c r="AH328" s="37"/>
      <c r="AI328" s="37"/>
      <c r="AJ328" s="37"/>
      <c r="AK328" s="37"/>
      <c r="AL328" s="37"/>
      <c r="AM328" s="37"/>
      <c r="AN328" s="37"/>
      <c r="AO328" s="37"/>
      <c r="AP328" s="37"/>
      <c r="AQ328" s="37"/>
      <c r="AR328" s="37"/>
      <c r="AS328" s="37"/>
      <c r="AT328" s="37"/>
      <c r="AU328" s="37"/>
      <c r="AV328" s="37"/>
      <c r="AW328" s="37"/>
      <c r="AX328" s="37"/>
      <c r="AY328" s="37"/>
      <c r="AZ328" s="37"/>
      <c r="BA328" s="37"/>
      <c r="BB328" s="37"/>
      <c r="BC328" s="37"/>
      <c r="BD328" s="37"/>
      <c r="BE328" s="37"/>
      <c r="BF328" s="37"/>
    </row>
    <row r="329" spans="1:58" s="37" customFormat="1" ht="11.25" customHeight="1">
      <c r="A329" s="1259">
        <v>32</v>
      </c>
      <c r="B329" s="1174" t="s">
        <v>277</v>
      </c>
      <c r="C329" s="1177" t="s">
        <v>278</v>
      </c>
      <c r="D329" s="982" t="s">
        <v>359</v>
      </c>
      <c r="E329" s="983"/>
      <c r="F329" s="983"/>
      <c r="G329" s="984">
        <f>SUM(E329:F329)</f>
        <v>0</v>
      </c>
      <c r="H329" s="924"/>
      <c r="I329" s="1221" t="s">
        <v>38</v>
      </c>
      <c r="J329" s="1222" t="s">
        <v>312</v>
      </c>
      <c r="K329" s="1222" t="s">
        <v>312</v>
      </c>
      <c r="L329" s="1222" t="s">
        <v>391</v>
      </c>
      <c r="M329" s="1104" t="s">
        <v>312</v>
      </c>
      <c r="N329" s="925"/>
      <c r="O329" s="1122" t="s">
        <v>38</v>
      </c>
      <c r="P329" s="1222" t="s">
        <v>51</v>
      </c>
      <c r="Q329" s="1104" t="s">
        <v>38</v>
      </c>
    </row>
    <row r="330" spans="1:58" s="37" customFormat="1" ht="11.25" customHeight="1">
      <c r="A330" s="1260"/>
      <c r="B330" s="1175"/>
      <c r="C330" s="1178"/>
      <c r="D330" s="926" t="s">
        <v>361</v>
      </c>
      <c r="E330" s="927"/>
      <c r="F330" s="927"/>
      <c r="G330" s="928">
        <f t="shared" ref="G330:G337" si="30">SUM(E330:F330)</f>
        <v>0</v>
      </c>
      <c r="H330" s="924"/>
      <c r="I330" s="1122"/>
      <c r="J330" s="1222"/>
      <c r="K330" s="1222"/>
      <c r="L330" s="1222"/>
      <c r="M330" s="1104"/>
      <c r="N330" s="925"/>
      <c r="O330" s="1122"/>
      <c r="P330" s="1222"/>
      <c r="Q330" s="1104"/>
    </row>
    <row r="331" spans="1:58" s="37" customFormat="1" ht="11.25" customHeight="1">
      <c r="A331" s="1260"/>
      <c r="B331" s="1175"/>
      <c r="C331" s="1178"/>
      <c r="D331" s="926" t="s">
        <v>362</v>
      </c>
      <c r="E331" s="927"/>
      <c r="F331" s="927"/>
      <c r="G331" s="928">
        <f t="shared" si="30"/>
        <v>0</v>
      </c>
      <c r="H331" s="924"/>
      <c r="I331" s="1122"/>
      <c r="J331" s="1222"/>
      <c r="K331" s="1222"/>
      <c r="L331" s="1222"/>
      <c r="M331" s="1104"/>
      <c r="N331" s="925"/>
      <c r="O331" s="1122"/>
      <c r="P331" s="1222"/>
      <c r="Q331" s="1104"/>
    </row>
    <row r="332" spans="1:58" s="37" customFormat="1" ht="11.25" customHeight="1">
      <c r="A332" s="1260"/>
      <c r="B332" s="1175"/>
      <c r="C332" s="1178"/>
      <c r="D332" s="926" t="s">
        <v>363</v>
      </c>
      <c r="E332" s="927"/>
      <c r="F332" s="927">
        <v>0.69</v>
      </c>
      <c r="G332" s="928">
        <f t="shared" si="30"/>
        <v>0.69</v>
      </c>
      <c r="H332" s="924"/>
      <c r="I332" s="1122"/>
      <c r="J332" s="1222"/>
      <c r="K332" s="1222"/>
      <c r="L332" s="1222"/>
      <c r="M332" s="1104"/>
      <c r="N332" s="925"/>
      <c r="O332" s="1122"/>
      <c r="P332" s="1222"/>
      <c r="Q332" s="1104"/>
    </row>
    <row r="333" spans="1:58" s="37" customFormat="1" ht="11.25" customHeight="1">
      <c r="A333" s="1260"/>
      <c r="B333" s="1175"/>
      <c r="C333" s="1178"/>
      <c r="D333" s="926" t="s">
        <v>364</v>
      </c>
      <c r="E333" s="927"/>
      <c r="F333" s="927"/>
      <c r="G333" s="928">
        <f t="shared" si="30"/>
        <v>0</v>
      </c>
      <c r="H333" s="924"/>
      <c r="I333" s="1122"/>
      <c r="J333" s="1222"/>
      <c r="K333" s="1222"/>
      <c r="L333" s="1222"/>
      <c r="M333" s="1104"/>
      <c r="N333" s="925"/>
      <c r="O333" s="1122"/>
      <c r="P333" s="1222"/>
      <c r="Q333" s="1104"/>
    </row>
    <row r="334" spans="1:58" s="37" customFormat="1" ht="11.25" customHeight="1">
      <c r="A334" s="1260"/>
      <c r="B334" s="1175"/>
      <c r="C334" s="1178"/>
      <c r="D334" s="926" t="s">
        <v>365</v>
      </c>
      <c r="E334" s="927">
        <v>6.9000000000000006E-2</v>
      </c>
      <c r="F334" s="927"/>
      <c r="G334" s="928">
        <f t="shared" si="30"/>
        <v>6.9000000000000006E-2</v>
      </c>
      <c r="H334" s="924"/>
      <c r="I334" s="1122"/>
      <c r="J334" s="1222"/>
      <c r="K334" s="1222"/>
      <c r="L334" s="1222"/>
      <c r="M334" s="1104"/>
      <c r="N334" s="925"/>
      <c r="O334" s="1122"/>
      <c r="P334" s="1222"/>
      <c r="Q334" s="1104"/>
    </row>
    <row r="335" spans="1:58" s="37" customFormat="1" ht="11.25" customHeight="1">
      <c r="A335" s="1260"/>
      <c r="B335" s="1175"/>
      <c r="C335" s="1178"/>
      <c r="D335" s="926" t="s">
        <v>366</v>
      </c>
      <c r="E335" s="927">
        <v>1E-3</v>
      </c>
      <c r="F335" s="927"/>
      <c r="G335" s="928">
        <f t="shared" si="30"/>
        <v>1E-3</v>
      </c>
      <c r="H335" s="924"/>
      <c r="I335" s="1122"/>
      <c r="J335" s="1222"/>
      <c r="K335" s="1222"/>
      <c r="L335" s="1222"/>
      <c r="M335" s="1104"/>
      <c r="N335" s="925"/>
      <c r="O335" s="1122"/>
      <c r="P335" s="1222"/>
      <c r="Q335" s="1104"/>
    </row>
    <row r="336" spans="1:58" s="37" customFormat="1" ht="11.25" customHeight="1">
      <c r="A336" s="1260"/>
      <c r="B336" s="1175"/>
      <c r="C336" s="1178"/>
      <c r="D336" s="926" t="s">
        <v>367</v>
      </c>
      <c r="E336" s="927"/>
      <c r="F336" s="927"/>
      <c r="G336" s="928">
        <f t="shared" si="30"/>
        <v>0</v>
      </c>
      <c r="H336" s="924"/>
      <c r="I336" s="1122"/>
      <c r="J336" s="1222"/>
      <c r="K336" s="1222"/>
      <c r="L336" s="1222"/>
      <c r="M336" s="1104"/>
      <c r="N336" s="925"/>
      <c r="O336" s="1122"/>
      <c r="P336" s="1222"/>
      <c r="Q336" s="1104"/>
    </row>
    <row r="337" spans="1:58" s="37" customFormat="1" ht="11.25" customHeight="1">
      <c r="A337" s="1260"/>
      <c r="B337" s="1175"/>
      <c r="C337" s="1178"/>
      <c r="D337" s="929" t="s">
        <v>368</v>
      </c>
      <c r="E337" s="930"/>
      <c r="F337" s="930">
        <v>0.24</v>
      </c>
      <c r="G337" s="931">
        <f t="shared" si="30"/>
        <v>0.24</v>
      </c>
      <c r="H337" s="924"/>
      <c r="I337" s="1122"/>
      <c r="J337" s="1222"/>
      <c r="K337" s="1222"/>
      <c r="L337" s="1222"/>
      <c r="M337" s="1104"/>
      <c r="N337" s="925"/>
      <c r="O337" s="1122"/>
      <c r="P337" s="1222"/>
      <c r="Q337" s="1104"/>
    </row>
    <row r="338" spans="1:58" s="37" customFormat="1" ht="11.25" customHeight="1">
      <c r="A338" s="1261"/>
      <c r="B338" s="1176"/>
      <c r="C338" s="1179"/>
      <c r="D338" s="932" t="s">
        <v>356</v>
      </c>
      <c r="E338" s="933">
        <f>SUM(E329:E337)</f>
        <v>7.0000000000000007E-2</v>
      </c>
      <c r="F338" s="933">
        <f>SUM(F329:F337)</f>
        <v>0.92999999999999994</v>
      </c>
      <c r="G338" s="934">
        <f>SUM(E329:F337)</f>
        <v>0.99999999999999989</v>
      </c>
      <c r="H338" s="935"/>
      <c r="I338" s="1122"/>
      <c r="J338" s="1222"/>
      <c r="K338" s="1222"/>
      <c r="L338" s="1222"/>
      <c r="M338" s="1104"/>
      <c r="N338" s="925"/>
      <c r="O338" s="1122"/>
      <c r="P338" s="1222"/>
      <c r="Q338" s="1104"/>
    </row>
    <row r="339" spans="1:58" s="39" customFormat="1" ht="11.25" customHeight="1">
      <c r="A339" s="1255">
        <v>33</v>
      </c>
      <c r="B339" s="1091" t="s">
        <v>285</v>
      </c>
      <c r="C339" s="1094" t="s">
        <v>392</v>
      </c>
      <c r="D339" s="130" t="s">
        <v>359</v>
      </c>
      <c r="E339" s="131">
        <v>1</v>
      </c>
      <c r="F339" s="131"/>
      <c r="G339" s="160">
        <v>1</v>
      </c>
      <c r="H339" s="38"/>
      <c r="I339" s="1084" t="s">
        <v>312</v>
      </c>
      <c r="J339" s="1083" t="s">
        <v>312</v>
      </c>
      <c r="K339" s="1083" t="s">
        <v>312</v>
      </c>
      <c r="L339" s="1083" t="s">
        <v>312</v>
      </c>
      <c r="M339" s="1101" t="s">
        <v>393</v>
      </c>
      <c r="N339" s="98"/>
      <c r="O339" s="1109" t="s">
        <v>51</v>
      </c>
      <c r="P339" s="1107" t="s">
        <v>50</v>
      </c>
      <c r="Q339" s="1087" t="s">
        <v>50</v>
      </c>
      <c r="R339" s="37"/>
      <c r="S339" s="37"/>
      <c r="T339" s="37"/>
      <c r="U339" s="37"/>
      <c r="V339" s="37"/>
      <c r="W339" s="37"/>
      <c r="X339" s="37"/>
      <c r="Y339" s="37"/>
      <c r="Z339" s="37"/>
      <c r="AA339" s="37"/>
      <c r="AB339" s="37"/>
      <c r="AC339" s="37"/>
      <c r="AD339" s="37"/>
      <c r="AE339" s="37"/>
      <c r="AF339" s="37"/>
      <c r="AG339" s="37"/>
      <c r="AH339" s="37"/>
      <c r="AI339" s="37"/>
      <c r="AJ339" s="37"/>
      <c r="AK339" s="37"/>
      <c r="AL339" s="37"/>
      <c r="AM339" s="37"/>
      <c r="AN339" s="37"/>
      <c r="AO339" s="37"/>
      <c r="AP339" s="37"/>
      <c r="AQ339" s="37"/>
      <c r="AR339" s="37"/>
      <c r="AS339" s="37"/>
      <c r="AT339" s="37"/>
      <c r="AU339" s="37"/>
      <c r="AV339" s="37"/>
      <c r="AW339" s="37"/>
      <c r="AX339" s="37"/>
      <c r="AY339" s="37"/>
      <c r="AZ339" s="37"/>
      <c r="BA339" s="37"/>
      <c r="BB339" s="37"/>
      <c r="BC339" s="37"/>
      <c r="BD339" s="37"/>
      <c r="BE339" s="37"/>
      <c r="BF339" s="37"/>
    </row>
    <row r="340" spans="1:58" s="39" customFormat="1" ht="11.25" customHeight="1">
      <c r="A340" s="1256"/>
      <c r="B340" s="1092"/>
      <c r="C340" s="1095"/>
      <c r="D340" s="132" t="s">
        <v>361</v>
      </c>
      <c r="E340" s="133"/>
      <c r="F340" s="133"/>
      <c r="G340" s="161">
        <f t="shared" ref="G340:G347" si="31">SUM(E340:F340)</f>
        <v>0</v>
      </c>
      <c r="H340" s="38"/>
      <c r="I340" s="1084"/>
      <c r="J340" s="1083"/>
      <c r="K340" s="1083"/>
      <c r="L340" s="1083"/>
      <c r="M340" s="1101"/>
      <c r="N340" s="98"/>
      <c r="O340" s="1084"/>
      <c r="P340" s="1083"/>
      <c r="Q340" s="1088"/>
      <c r="R340" s="37"/>
      <c r="S340" s="37"/>
      <c r="T340" s="37"/>
      <c r="U340" s="37"/>
      <c r="V340" s="37"/>
      <c r="W340" s="37"/>
      <c r="X340" s="37"/>
      <c r="Y340" s="37"/>
      <c r="Z340" s="37"/>
      <c r="AA340" s="37"/>
      <c r="AB340" s="37"/>
      <c r="AC340" s="37"/>
      <c r="AD340" s="37"/>
      <c r="AE340" s="37"/>
      <c r="AF340" s="37"/>
      <c r="AG340" s="37"/>
      <c r="AH340" s="37"/>
      <c r="AI340" s="37"/>
      <c r="AJ340" s="37"/>
      <c r="AK340" s="37"/>
      <c r="AL340" s="37"/>
      <c r="AM340" s="37"/>
      <c r="AN340" s="37"/>
      <c r="AO340" s="37"/>
      <c r="AP340" s="37"/>
      <c r="AQ340" s="37"/>
      <c r="AR340" s="37"/>
      <c r="AS340" s="37"/>
      <c r="AT340" s="37"/>
      <c r="AU340" s="37"/>
      <c r="AV340" s="37"/>
      <c r="AW340" s="37"/>
      <c r="AX340" s="37"/>
      <c r="AY340" s="37"/>
      <c r="AZ340" s="37"/>
      <c r="BA340" s="37"/>
      <c r="BB340" s="37"/>
      <c r="BC340" s="37"/>
      <c r="BD340" s="37"/>
      <c r="BE340" s="37"/>
      <c r="BF340" s="37"/>
    </row>
    <row r="341" spans="1:58" s="39" customFormat="1" ht="11.25" customHeight="1">
      <c r="A341" s="1256"/>
      <c r="B341" s="1092"/>
      <c r="C341" s="1095"/>
      <c r="D341" s="132" t="s">
        <v>362</v>
      </c>
      <c r="E341" s="133"/>
      <c r="F341" s="133"/>
      <c r="G341" s="161">
        <f t="shared" si="31"/>
        <v>0</v>
      </c>
      <c r="H341" s="38"/>
      <c r="I341" s="1084"/>
      <c r="J341" s="1083"/>
      <c r="K341" s="1083"/>
      <c r="L341" s="1083"/>
      <c r="M341" s="1101"/>
      <c r="N341" s="98"/>
      <c r="O341" s="1084"/>
      <c r="P341" s="1083"/>
      <c r="Q341" s="1088"/>
      <c r="R341" s="37"/>
      <c r="S341" s="37"/>
      <c r="T341" s="37"/>
      <c r="U341" s="37"/>
      <c r="V341" s="37"/>
      <c r="W341" s="37"/>
      <c r="X341" s="37"/>
      <c r="Y341" s="37"/>
      <c r="Z341" s="37"/>
      <c r="AA341" s="37"/>
      <c r="AB341" s="37"/>
      <c r="AC341" s="37"/>
      <c r="AD341" s="37"/>
      <c r="AE341" s="37"/>
      <c r="AF341" s="37"/>
      <c r="AG341" s="37"/>
      <c r="AH341" s="37"/>
      <c r="AI341" s="37"/>
      <c r="AJ341" s="37"/>
      <c r="AK341" s="37"/>
      <c r="AL341" s="37"/>
      <c r="AM341" s="37"/>
      <c r="AN341" s="37"/>
      <c r="AO341" s="37"/>
      <c r="AP341" s="37"/>
      <c r="AQ341" s="37"/>
      <c r="AR341" s="37"/>
      <c r="AS341" s="37"/>
      <c r="AT341" s="37"/>
      <c r="AU341" s="37"/>
      <c r="AV341" s="37"/>
      <c r="AW341" s="37"/>
      <c r="AX341" s="37"/>
      <c r="AY341" s="37"/>
      <c r="AZ341" s="37"/>
      <c r="BA341" s="37"/>
      <c r="BB341" s="37"/>
      <c r="BC341" s="37"/>
      <c r="BD341" s="37"/>
      <c r="BE341" s="37"/>
      <c r="BF341" s="37"/>
    </row>
    <row r="342" spans="1:58" s="39" customFormat="1" ht="11.25" customHeight="1">
      <c r="A342" s="1256"/>
      <c r="B342" s="1092"/>
      <c r="C342" s="1095"/>
      <c r="D342" s="132" t="s">
        <v>363</v>
      </c>
      <c r="E342" s="133"/>
      <c r="F342" s="133"/>
      <c r="G342" s="161">
        <f t="shared" si="31"/>
        <v>0</v>
      </c>
      <c r="H342" s="38"/>
      <c r="I342" s="1084"/>
      <c r="J342" s="1083"/>
      <c r="K342" s="1083"/>
      <c r="L342" s="1083"/>
      <c r="M342" s="1101"/>
      <c r="N342" s="98"/>
      <c r="O342" s="1084"/>
      <c r="P342" s="1083"/>
      <c r="Q342" s="1088"/>
      <c r="R342" s="37"/>
      <c r="S342" s="37"/>
      <c r="T342" s="37"/>
      <c r="U342" s="37"/>
      <c r="V342" s="37"/>
      <c r="W342" s="37"/>
      <c r="X342" s="37"/>
      <c r="Y342" s="37"/>
      <c r="Z342" s="37"/>
      <c r="AA342" s="37"/>
      <c r="AB342" s="37"/>
      <c r="AC342" s="37"/>
      <c r="AD342" s="37"/>
      <c r="AE342" s="37"/>
      <c r="AF342" s="37"/>
      <c r="AG342" s="37"/>
      <c r="AH342" s="37"/>
      <c r="AI342" s="37"/>
      <c r="AJ342" s="37"/>
      <c r="AK342" s="37"/>
      <c r="AL342" s="37"/>
      <c r="AM342" s="37"/>
      <c r="AN342" s="37"/>
      <c r="AO342" s="37"/>
      <c r="AP342" s="37"/>
      <c r="AQ342" s="37"/>
      <c r="AR342" s="37"/>
      <c r="AS342" s="37"/>
      <c r="AT342" s="37"/>
      <c r="AU342" s="37"/>
      <c r="AV342" s="37"/>
      <c r="AW342" s="37"/>
      <c r="AX342" s="37"/>
      <c r="AY342" s="37"/>
      <c r="AZ342" s="37"/>
      <c r="BA342" s="37"/>
      <c r="BB342" s="37"/>
      <c r="BC342" s="37"/>
      <c r="BD342" s="37"/>
      <c r="BE342" s="37"/>
      <c r="BF342" s="37"/>
    </row>
    <row r="343" spans="1:58" s="39" customFormat="1" ht="11.25" customHeight="1">
      <c r="A343" s="1256"/>
      <c r="B343" s="1092"/>
      <c r="C343" s="1095"/>
      <c r="D343" s="132" t="s">
        <v>364</v>
      </c>
      <c r="E343" s="133"/>
      <c r="F343" s="133"/>
      <c r="G343" s="161">
        <f t="shared" si="31"/>
        <v>0</v>
      </c>
      <c r="H343" s="38"/>
      <c r="I343" s="1084"/>
      <c r="J343" s="1083"/>
      <c r="K343" s="1083"/>
      <c r="L343" s="1083"/>
      <c r="M343" s="1101"/>
      <c r="N343" s="98"/>
      <c r="O343" s="1084"/>
      <c r="P343" s="1083"/>
      <c r="Q343" s="1088"/>
      <c r="R343" s="37"/>
      <c r="S343" s="37"/>
      <c r="T343" s="37"/>
      <c r="U343" s="37"/>
      <c r="V343" s="37"/>
      <c r="W343" s="37"/>
      <c r="X343" s="37"/>
      <c r="Y343" s="37"/>
      <c r="Z343" s="37"/>
      <c r="AA343" s="37"/>
      <c r="AB343" s="37"/>
      <c r="AC343" s="37"/>
      <c r="AD343" s="37"/>
      <c r="AE343" s="37"/>
      <c r="AF343" s="37"/>
      <c r="AG343" s="37"/>
      <c r="AH343" s="37"/>
      <c r="AI343" s="37"/>
      <c r="AJ343" s="37"/>
      <c r="AK343" s="37"/>
      <c r="AL343" s="37"/>
      <c r="AM343" s="37"/>
      <c r="AN343" s="37"/>
      <c r="AO343" s="37"/>
      <c r="AP343" s="37"/>
      <c r="AQ343" s="37"/>
      <c r="AR343" s="37"/>
      <c r="AS343" s="37"/>
      <c r="AT343" s="37"/>
      <c r="AU343" s="37"/>
      <c r="AV343" s="37"/>
      <c r="AW343" s="37"/>
      <c r="AX343" s="37"/>
      <c r="AY343" s="37"/>
      <c r="AZ343" s="37"/>
      <c r="BA343" s="37"/>
      <c r="BB343" s="37"/>
      <c r="BC343" s="37"/>
      <c r="BD343" s="37"/>
      <c r="BE343" s="37"/>
      <c r="BF343" s="37"/>
    </row>
    <row r="344" spans="1:58" s="39" customFormat="1" ht="11.25" customHeight="1">
      <c r="A344" s="1256"/>
      <c r="B344" s="1092"/>
      <c r="C344" s="1095"/>
      <c r="D344" s="132" t="s">
        <v>365</v>
      </c>
      <c r="E344" s="133"/>
      <c r="F344" s="133"/>
      <c r="G344" s="161">
        <f t="shared" si="31"/>
        <v>0</v>
      </c>
      <c r="H344" s="38"/>
      <c r="I344" s="1084"/>
      <c r="J344" s="1083"/>
      <c r="K344" s="1083"/>
      <c r="L344" s="1083"/>
      <c r="M344" s="1101"/>
      <c r="N344" s="98"/>
      <c r="O344" s="1084"/>
      <c r="P344" s="1083"/>
      <c r="Q344" s="1088"/>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row>
    <row r="345" spans="1:58" s="39" customFormat="1" ht="11.25" customHeight="1">
      <c r="A345" s="1256"/>
      <c r="B345" s="1092"/>
      <c r="C345" s="1095"/>
      <c r="D345" s="132" t="s">
        <v>366</v>
      </c>
      <c r="E345" s="133"/>
      <c r="F345" s="133"/>
      <c r="G345" s="161">
        <f t="shared" si="31"/>
        <v>0</v>
      </c>
      <c r="H345" s="38"/>
      <c r="I345" s="1084"/>
      <c r="J345" s="1083"/>
      <c r="K345" s="1083"/>
      <c r="L345" s="1083"/>
      <c r="M345" s="1101"/>
      <c r="N345" s="98"/>
      <c r="O345" s="1084"/>
      <c r="P345" s="1083"/>
      <c r="Q345" s="1088"/>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row>
    <row r="346" spans="1:58" s="39" customFormat="1" ht="11.25" customHeight="1">
      <c r="A346" s="1256"/>
      <c r="B346" s="1092"/>
      <c r="C346" s="1095"/>
      <c r="D346" s="132" t="s">
        <v>367</v>
      </c>
      <c r="E346" s="133"/>
      <c r="F346" s="133"/>
      <c r="G346" s="161">
        <f t="shared" si="31"/>
        <v>0</v>
      </c>
      <c r="H346" s="38"/>
      <c r="I346" s="1084"/>
      <c r="J346" s="1083"/>
      <c r="K346" s="1083"/>
      <c r="L346" s="1083"/>
      <c r="M346" s="1101"/>
      <c r="N346" s="98"/>
      <c r="O346" s="1084"/>
      <c r="P346" s="1083"/>
      <c r="Q346" s="1088"/>
      <c r="R346" s="37"/>
      <c r="S346" s="37"/>
      <c r="T346" s="37"/>
      <c r="U346" s="37"/>
      <c r="V346" s="37"/>
      <c r="W346" s="37"/>
      <c r="X346" s="37"/>
      <c r="Y346" s="37"/>
      <c r="Z346" s="37"/>
      <c r="AA346" s="37"/>
      <c r="AB346" s="37"/>
      <c r="AC346" s="37"/>
      <c r="AD346" s="37"/>
      <c r="AE346" s="37"/>
      <c r="AF346" s="37"/>
      <c r="AG346" s="37"/>
      <c r="AH346" s="37"/>
      <c r="AI346" s="37"/>
      <c r="AJ346" s="37"/>
      <c r="AK346" s="37"/>
      <c r="AL346" s="37"/>
      <c r="AM346" s="37"/>
      <c r="AN346" s="37"/>
      <c r="AO346" s="37"/>
      <c r="AP346" s="37"/>
      <c r="AQ346" s="37"/>
      <c r="AR346" s="37"/>
      <c r="AS346" s="37"/>
      <c r="AT346" s="37"/>
      <c r="AU346" s="37"/>
      <c r="AV346" s="37"/>
      <c r="AW346" s="37"/>
      <c r="AX346" s="37"/>
      <c r="AY346" s="37"/>
      <c r="AZ346" s="37"/>
      <c r="BA346" s="37"/>
      <c r="BB346" s="37"/>
      <c r="BC346" s="37"/>
      <c r="BD346" s="37"/>
      <c r="BE346" s="37"/>
      <c r="BF346" s="37"/>
    </row>
    <row r="347" spans="1:58" s="39" customFormat="1" ht="11.25" customHeight="1">
      <c r="A347" s="1256"/>
      <c r="B347" s="1092"/>
      <c r="C347" s="1095"/>
      <c r="D347" s="152" t="s">
        <v>368</v>
      </c>
      <c r="E347" s="153"/>
      <c r="F347" s="153"/>
      <c r="G347" s="163">
        <f t="shared" si="31"/>
        <v>0</v>
      </c>
      <c r="H347" s="38"/>
      <c r="I347" s="1084"/>
      <c r="J347" s="1083"/>
      <c r="K347" s="1083"/>
      <c r="L347" s="1083"/>
      <c r="M347" s="1101"/>
      <c r="N347" s="98"/>
      <c r="O347" s="1084"/>
      <c r="P347" s="1083"/>
      <c r="Q347" s="1088"/>
      <c r="R347" s="37"/>
      <c r="S347" s="37"/>
      <c r="T347" s="37"/>
      <c r="U347" s="37"/>
      <c r="V347" s="37"/>
      <c r="W347" s="37"/>
      <c r="X347" s="37"/>
      <c r="Y347" s="37"/>
      <c r="Z347" s="37"/>
      <c r="AA347" s="37"/>
      <c r="AB347" s="37"/>
      <c r="AC347" s="37"/>
      <c r="AD347" s="37"/>
      <c r="AE347" s="37"/>
      <c r="AF347" s="37"/>
      <c r="AG347" s="37"/>
      <c r="AH347" s="37"/>
      <c r="AI347" s="37"/>
      <c r="AJ347" s="37"/>
      <c r="AK347" s="37"/>
      <c r="AL347" s="37"/>
      <c r="AM347" s="37"/>
      <c r="AN347" s="37"/>
      <c r="AO347" s="37"/>
      <c r="AP347" s="37"/>
      <c r="AQ347" s="37"/>
      <c r="AR347" s="37"/>
      <c r="AS347" s="37"/>
      <c r="AT347" s="37"/>
      <c r="AU347" s="37"/>
      <c r="AV347" s="37"/>
      <c r="AW347" s="37"/>
      <c r="AX347" s="37"/>
      <c r="AY347" s="37"/>
      <c r="AZ347" s="37"/>
      <c r="BA347" s="37"/>
      <c r="BB347" s="37"/>
      <c r="BC347" s="37"/>
      <c r="BD347" s="37"/>
      <c r="BE347" s="37"/>
      <c r="BF347" s="37"/>
    </row>
    <row r="348" spans="1:58" s="39" customFormat="1" ht="11.25" customHeight="1">
      <c r="A348" s="1258"/>
      <c r="B348" s="1093"/>
      <c r="C348" s="1096"/>
      <c r="D348" s="154" t="s">
        <v>356</v>
      </c>
      <c r="E348" s="155">
        <f>SUM(E339:E347)</f>
        <v>1</v>
      </c>
      <c r="F348" s="155">
        <f>SUM(F339:F347)</f>
        <v>0</v>
      </c>
      <c r="G348" s="156">
        <f>SUM(G339:G346)</f>
        <v>1</v>
      </c>
      <c r="H348" s="119"/>
      <c r="I348" s="1084"/>
      <c r="J348" s="1083"/>
      <c r="K348" s="1083"/>
      <c r="L348" s="1083"/>
      <c r="M348" s="1101"/>
      <c r="N348" s="98"/>
      <c r="O348" s="1110"/>
      <c r="P348" s="1108"/>
      <c r="Q348" s="1089"/>
      <c r="R348" s="37"/>
      <c r="S348" s="37"/>
      <c r="T348" s="37"/>
      <c r="U348" s="37"/>
      <c r="V348" s="37"/>
      <c r="W348" s="37"/>
      <c r="X348" s="37"/>
      <c r="Y348" s="37"/>
      <c r="Z348" s="37"/>
      <c r="AA348" s="37"/>
      <c r="AB348" s="37"/>
      <c r="AC348" s="37"/>
      <c r="AD348" s="37"/>
      <c r="AE348" s="37"/>
      <c r="AF348" s="37"/>
      <c r="AG348" s="37"/>
      <c r="AH348" s="37"/>
      <c r="AI348" s="37"/>
      <c r="AJ348" s="37"/>
      <c r="AK348" s="37"/>
      <c r="AL348" s="37"/>
      <c r="AM348" s="37"/>
      <c r="AN348" s="37"/>
      <c r="AO348" s="37"/>
      <c r="AP348" s="37"/>
      <c r="AQ348" s="37"/>
      <c r="AR348" s="37"/>
      <c r="AS348" s="37"/>
      <c r="AT348" s="37"/>
      <c r="AU348" s="37"/>
      <c r="AV348" s="37"/>
      <c r="AW348" s="37"/>
      <c r="AX348" s="37"/>
      <c r="AY348" s="37"/>
      <c r="AZ348" s="37"/>
      <c r="BA348" s="37"/>
      <c r="BB348" s="37"/>
      <c r="BC348" s="37"/>
      <c r="BD348" s="37"/>
      <c r="BE348" s="37"/>
      <c r="BF348" s="37"/>
    </row>
    <row r="349" spans="1:58" s="37" customFormat="1" ht="11.25" customHeight="1">
      <c r="A349" s="1071">
        <v>34</v>
      </c>
      <c r="B349" s="1074" t="s">
        <v>287</v>
      </c>
      <c r="C349" s="1077" t="s">
        <v>288</v>
      </c>
      <c r="D349" s="150" t="s">
        <v>359</v>
      </c>
      <c r="E349" s="151"/>
      <c r="F349" s="151"/>
      <c r="G349" s="164">
        <f>SUM(E349:F349)</f>
        <v>0</v>
      </c>
      <c r="H349" s="38"/>
      <c r="I349" s="1080" t="s">
        <v>312</v>
      </c>
      <c r="J349" s="1081" t="s">
        <v>38</v>
      </c>
      <c r="K349" s="1081" t="s">
        <v>312</v>
      </c>
      <c r="L349" s="1081" t="s">
        <v>312</v>
      </c>
      <c r="M349" s="1085" t="s">
        <v>312</v>
      </c>
      <c r="N349" s="98"/>
      <c r="O349" s="1080" t="s">
        <v>51</v>
      </c>
      <c r="P349" s="1081" t="s">
        <v>50</v>
      </c>
      <c r="Q349" s="1086" t="s">
        <v>50</v>
      </c>
    </row>
    <row r="350" spans="1:58" s="37" customFormat="1" ht="11.25" customHeight="1">
      <c r="A350" s="1072"/>
      <c r="B350" s="1075"/>
      <c r="C350" s="1078"/>
      <c r="D350" s="125" t="s">
        <v>361</v>
      </c>
      <c r="E350" s="126"/>
      <c r="F350" s="126"/>
      <c r="G350" s="158">
        <f t="shared" ref="G350:G357" si="32">SUM(E350:F350)</f>
        <v>0</v>
      </c>
      <c r="H350" s="38"/>
      <c r="I350" s="1080"/>
      <c r="J350" s="1081"/>
      <c r="K350" s="1081"/>
      <c r="L350" s="1081"/>
      <c r="M350" s="1085"/>
      <c r="N350" s="98"/>
      <c r="O350" s="1080"/>
      <c r="P350" s="1081"/>
      <c r="Q350" s="1086"/>
    </row>
    <row r="351" spans="1:58" s="37" customFormat="1" ht="11.25" customHeight="1">
      <c r="A351" s="1072"/>
      <c r="B351" s="1075"/>
      <c r="C351" s="1078"/>
      <c r="D351" s="125" t="s">
        <v>362</v>
      </c>
      <c r="E351" s="126"/>
      <c r="F351" s="126"/>
      <c r="G351" s="158">
        <f t="shared" si="32"/>
        <v>0</v>
      </c>
      <c r="H351" s="38"/>
      <c r="I351" s="1080"/>
      <c r="J351" s="1081"/>
      <c r="K351" s="1081"/>
      <c r="L351" s="1081"/>
      <c r="M351" s="1085"/>
      <c r="N351" s="98"/>
      <c r="O351" s="1080"/>
      <c r="P351" s="1081"/>
      <c r="Q351" s="1086"/>
    </row>
    <row r="352" spans="1:58" s="37" customFormat="1" ht="11.25" customHeight="1">
      <c r="A352" s="1072"/>
      <c r="B352" s="1075"/>
      <c r="C352" s="1078"/>
      <c r="D352" s="125" t="s">
        <v>363</v>
      </c>
      <c r="E352" s="126"/>
      <c r="F352" s="126"/>
      <c r="G352" s="158">
        <f t="shared" si="32"/>
        <v>0</v>
      </c>
      <c r="H352" s="38"/>
      <c r="I352" s="1080"/>
      <c r="J352" s="1081"/>
      <c r="K352" s="1081"/>
      <c r="L352" s="1081"/>
      <c r="M352" s="1085"/>
      <c r="N352" s="98"/>
      <c r="O352" s="1080"/>
      <c r="P352" s="1081"/>
      <c r="Q352" s="1086"/>
    </row>
    <row r="353" spans="1:58" s="37" customFormat="1" ht="11.25" customHeight="1">
      <c r="A353" s="1072"/>
      <c r="B353" s="1075"/>
      <c r="C353" s="1078"/>
      <c r="D353" s="125" t="s">
        <v>364</v>
      </c>
      <c r="E353" s="126"/>
      <c r="F353" s="126"/>
      <c r="G353" s="158">
        <f t="shared" si="32"/>
        <v>0</v>
      </c>
      <c r="H353" s="38"/>
      <c r="I353" s="1080"/>
      <c r="J353" s="1081"/>
      <c r="K353" s="1081"/>
      <c r="L353" s="1081"/>
      <c r="M353" s="1085"/>
      <c r="N353" s="98"/>
      <c r="O353" s="1080"/>
      <c r="P353" s="1081"/>
      <c r="Q353" s="1086"/>
    </row>
    <row r="354" spans="1:58" s="37" customFormat="1" ht="11.25" customHeight="1">
      <c r="A354" s="1072"/>
      <c r="B354" s="1075"/>
      <c r="C354" s="1078"/>
      <c r="D354" s="125" t="s">
        <v>365</v>
      </c>
      <c r="E354" s="126"/>
      <c r="F354" s="126"/>
      <c r="G354" s="158">
        <f t="shared" si="32"/>
        <v>0</v>
      </c>
      <c r="H354" s="38"/>
      <c r="I354" s="1080"/>
      <c r="J354" s="1081"/>
      <c r="K354" s="1081"/>
      <c r="L354" s="1081"/>
      <c r="M354" s="1085"/>
      <c r="N354" s="98"/>
      <c r="O354" s="1080"/>
      <c r="P354" s="1081"/>
      <c r="Q354" s="1086"/>
    </row>
    <row r="355" spans="1:58" s="37" customFormat="1" ht="11.25" customHeight="1">
      <c r="A355" s="1072"/>
      <c r="B355" s="1075"/>
      <c r="C355" s="1078"/>
      <c r="D355" s="125" t="s">
        <v>366</v>
      </c>
      <c r="E355" s="126"/>
      <c r="F355" s="126"/>
      <c r="G355" s="158">
        <f t="shared" si="32"/>
        <v>0</v>
      </c>
      <c r="H355" s="38"/>
      <c r="I355" s="1080"/>
      <c r="J355" s="1081"/>
      <c r="K355" s="1081"/>
      <c r="L355" s="1081"/>
      <c r="M355" s="1085"/>
      <c r="N355" s="98"/>
      <c r="O355" s="1080"/>
      <c r="P355" s="1081"/>
      <c r="Q355" s="1086"/>
    </row>
    <row r="356" spans="1:58" s="37" customFormat="1" ht="11.25" customHeight="1">
      <c r="A356" s="1072"/>
      <c r="B356" s="1075"/>
      <c r="C356" s="1078"/>
      <c r="D356" s="125" t="s">
        <v>367</v>
      </c>
      <c r="E356" s="126"/>
      <c r="F356" s="126"/>
      <c r="G356" s="158">
        <f t="shared" si="32"/>
        <v>0</v>
      </c>
      <c r="H356" s="38"/>
      <c r="I356" s="1080"/>
      <c r="J356" s="1081"/>
      <c r="K356" s="1081"/>
      <c r="L356" s="1081"/>
      <c r="M356" s="1085"/>
      <c r="N356" s="98"/>
      <c r="O356" s="1080"/>
      <c r="P356" s="1081"/>
      <c r="Q356" s="1086"/>
    </row>
    <row r="357" spans="1:58" s="37" customFormat="1" ht="11.25" customHeight="1">
      <c r="A357" s="1072"/>
      <c r="B357" s="1075"/>
      <c r="C357" s="1078"/>
      <c r="D357" s="127" t="s">
        <v>368</v>
      </c>
      <c r="E357" s="128"/>
      <c r="F357" s="128">
        <v>1</v>
      </c>
      <c r="G357" s="159">
        <f t="shared" si="32"/>
        <v>1</v>
      </c>
      <c r="H357" s="38"/>
      <c r="I357" s="1080"/>
      <c r="J357" s="1081"/>
      <c r="K357" s="1081"/>
      <c r="L357" s="1081"/>
      <c r="M357" s="1085"/>
      <c r="N357" s="98"/>
      <c r="O357" s="1080"/>
      <c r="P357" s="1081"/>
      <c r="Q357" s="1086"/>
    </row>
    <row r="358" spans="1:58" s="37" customFormat="1" ht="11.25" customHeight="1">
      <c r="A358" s="1073"/>
      <c r="B358" s="1076"/>
      <c r="C358" s="1079"/>
      <c r="D358" s="145" t="s">
        <v>356</v>
      </c>
      <c r="E358" s="146">
        <f>SUM(E349:E357)</f>
        <v>0</v>
      </c>
      <c r="F358" s="146">
        <f>SUM(F349:F357)</f>
        <v>1</v>
      </c>
      <c r="G358" s="99">
        <f>SUM(E349:F357)</f>
        <v>1</v>
      </c>
      <c r="H358" s="119"/>
      <c r="I358" s="1080"/>
      <c r="J358" s="1081"/>
      <c r="K358" s="1081"/>
      <c r="L358" s="1081"/>
      <c r="M358" s="1085"/>
      <c r="N358" s="98"/>
      <c r="O358" s="1080"/>
      <c r="P358" s="1081"/>
      <c r="Q358" s="1086"/>
    </row>
    <row r="359" spans="1:58" s="39" customFormat="1" ht="11.25" customHeight="1">
      <c r="A359" s="1262">
        <v>35</v>
      </c>
      <c r="B359" s="1169" t="s">
        <v>295</v>
      </c>
      <c r="C359" s="1171" t="s">
        <v>296</v>
      </c>
      <c r="D359" s="130" t="s">
        <v>359</v>
      </c>
      <c r="E359" s="131"/>
      <c r="F359" s="131"/>
      <c r="G359" s="160">
        <f>SUM(E359:F359)</f>
        <v>0</v>
      </c>
      <c r="H359" s="38"/>
      <c r="I359" s="1214" t="s">
        <v>51</v>
      </c>
      <c r="J359" s="1083" t="s">
        <v>51</v>
      </c>
      <c r="K359" s="1083" t="s">
        <v>51</v>
      </c>
      <c r="L359" s="1083" t="s">
        <v>38</v>
      </c>
      <c r="M359" s="1088" t="s">
        <v>312</v>
      </c>
      <c r="N359" s="98"/>
      <c r="O359" s="1084" t="s">
        <v>51</v>
      </c>
      <c r="P359" s="1083" t="s">
        <v>50</v>
      </c>
      <c r="Q359" s="1088" t="s">
        <v>50</v>
      </c>
      <c r="R359" s="37"/>
      <c r="S359" s="37"/>
      <c r="T359" s="37"/>
      <c r="U359" s="37"/>
      <c r="V359" s="37"/>
      <c r="W359" s="37"/>
      <c r="X359" s="37"/>
      <c r="Y359" s="37"/>
      <c r="Z359" s="37"/>
      <c r="AA359" s="37"/>
      <c r="AB359" s="37"/>
      <c r="AC359" s="37"/>
      <c r="AD359" s="37"/>
      <c r="AE359" s="37"/>
      <c r="AF359" s="37"/>
      <c r="AG359" s="37"/>
      <c r="AH359" s="37"/>
      <c r="AI359" s="37"/>
      <c r="AJ359" s="37"/>
      <c r="AK359" s="37"/>
      <c r="AL359" s="37"/>
      <c r="AM359" s="37"/>
      <c r="AN359" s="37"/>
      <c r="AO359" s="37"/>
      <c r="AP359" s="37"/>
      <c r="AQ359" s="37"/>
      <c r="AR359" s="37"/>
      <c r="AS359" s="37"/>
      <c r="AT359" s="37"/>
      <c r="AU359" s="37"/>
      <c r="AV359" s="37"/>
      <c r="AW359" s="37"/>
      <c r="AX359" s="37"/>
      <c r="AY359" s="37"/>
      <c r="AZ359" s="37"/>
      <c r="BA359" s="37"/>
      <c r="BB359" s="37"/>
      <c r="BC359" s="37"/>
      <c r="BD359" s="37"/>
      <c r="BE359" s="37"/>
      <c r="BF359" s="37"/>
    </row>
    <row r="360" spans="1:58" s="39" customFormat="1" ht="11.25" customHeight="1">
      <c r="A360" s="1256"/>
      <c r="B360" s="1092"/>
      <c r="C360" s="1172"/>
      <c r="D360" s="132" t="s">
        <v>361</v>
      </c>
      <c r="E360" s="133"/>
      <c r="F360" s="133"/>
      <c r="G360" s="161">
        <f t="shared" ref="G360:G367" si="33">SUM(E360:F360)</f>
        <v>0</v>
      </c>
      <c r="H360" s="38"/>
      <c r="I360" s="1084"/>
      <c r="J360" s="1083"/>
      <c r="K360" s="1083"/>
      <c r="L360" s="1083"/>
      <c r="M360" s="1088"/>
      <c r="N360" s="98"/>
      <c r="O360" s="1084"/>
      <c r="P360" s="1083"/>
      <c r="Q360" s="1088"/>
      <c r="R360" s="37"/>
      <c r="S360" s="37"/>
      <c r="T360" s="37"/>
      <c r="U360" s="37"/>
      <c r="V360" s="37"/>
      <c r="W360" s="37"/>
      <c r="X360" s="37"/>
      <c r="Y360" s="37"/>
      <c r="Z360" s="37"/>
      <c r="AA360" s="37"/>
      <c r="AB360" s="37"/>
      <c r="AC360" s="37"/>
      <c r="AD360" s="37"/>
      <c r="AE360" s="37"/>
      <c r="AF360" s="37"/>
      <c r="AG360" s="37"/>
      <c r="AH360" s="37"/>
      <c r="AI360" s="37"/>
      <c r="AJ360" s="37"/>
      <c r="AK360" s="37"/>
      <c r="AL360" s="37"/>
      <c r="AM360" s="37"/>
      <c r="AN360" s="37"/>
      <c r="AO360" s="37"/>
      <c r="AP360" s="37"/>
      <c r="AQ360" s="37"/>
      <c r="AR360" s="37"/>
      <c r="AS360" s="37"/>
      <c r="AT360" s="37"/>
      <c r="AU360" s="37"/>
      <c r="AV360" s="37"/>
      <c r="AW360" s="37"/>
      <c r="AX360" s="37"/>
      <c r="AY360" s="37"/>
      <c r="AZ360" s="37"/>
      <c r="BA360" s="37"/>
      <c r="BB360" s="37"/>
      <c r="BC360" s="37"/>
      <c r="BD360" s="37"/>
      <c r="BE360" s="37"/>
      <c r="BF360" s="37"/>
    </row>
    <row r="361" spans="1:58" s="39" customFormat="1" ht="11.25" customHeight="1">
      <c r="A361" s="1256"/>
      <c r="B361" s="1092"/>
      <c r="C361" s="1172"/>
      <c r="D361" s="132" t="s">
        <v>362</v>
      </c>
      <c r="E361" s="133"/>
      <c r="F361" s="133"/>
      <c r="G361" s="161">
        <f t="shared" si="33"/>
        <v>0</v>
      </c>
      <c r="H361" s="38"/>
      <c r="I361" s="1084"/>
      <c r="J361" s="1083"/>
      <c r="K361" s="1083"/>
      <c r="L361" s="1083"/>
      <c r="M361" s="1088"/>
      <c r="N361" s="98"/>
      <c r="O361" s="1084"/>
      <c r="P361" s="1083"/>
      <c r="Q361" s="1088"/>
      <c r="R361" s="37"/>
      <c r="S361" s="37"/>
      <c r="T361" s="37"/>
      <c r="U361" s="37"/>
      <c r="V361" s="37"/>
      <c r="W361" s="37"/>
      <c r="X361" s="37"/>
      <c r="Y361" s="37"/>
      <c r="Z361" s="37"/>
      <c r="AA361" s="37"/>
      <c r="AB361" s="37"/>
      <c r="AC361" s="37"/>
      <c r="AD361" s="37"/>
      <c r="AE361" s="37"/>
      <c r="AF361" s="37"/>
      <c r="AG361" s="37"/>
      <c r="AH361" s="37"/>
      <c r="AI361" s="37"/>
      <c r="AJ361" s="37"/>
      <c r="AK361" s="37"/>
      <c r="AL361" s="37"/>
      <c r="AM361" s="37"/>
      <c r="AN361" s="37"/>
      <c r="AO361" s="37"/>
      <c r="AP361" s="37"/>
      <c r="AQ361" s="37"/>
      <c r="AR361" s="37"/>
      <c r="AS361" s="37"/>
      <c r="AT361" s="37"/>
      <c r="AU361" s="37"/>
      <c r="AV361" s="37"/>
      <c r="AW361" s="37"/>
      <c r="AX361" s="37"/>
      <c r="AY361" s="37"/>
      <c r="AZ361" s="37"/>
      <c r="BA361" s="37"/>
      <c r="BB361" s="37"/>
      <c r="BC361" s="37"/>
      <c r="BD361" s="37"/>
      <c r="BE361" s="37"/>
      <c r="BF361" s="37"/>
    </row>
    <row r="362" spans="1:58" s="39" customFormat="1" ht="11.25" customHeight="1">
      <c r="A362" s="1256"/>
      <c r="B362" s="1092"/>
      <c r="C362" s="1172"/>
      <c r="D362" s="132" t="s">
        <v>363</v>
      </c>
      <c r="E362" s="133"/>
      <c r="F362" s="133"/>
      <c r="G362" s="161">
        <f t="shared" si="33"/>
        <v>0</v>
      </c>
      <c r="H362" s="38"/>
      <c r="I362" s="1084"/>
      <c r="J362" s="1083"/>
      <c r="K362" s="1083"/>
      <c r="L362" s="1083"/>
      <c r="M362" s="1088"/>
      <c r="N362" s="98"/>
      <c r="O362" s="1084"/>
      <c r="P362" s="1083"/>
      <c r="Q362" s="1088"/>
      <c r="R362" s="37"/>
      <c r="S362" s="37"/>
      <c r="T362" s="37"/>
      <c r="U362" s="37"/>
      <c r="V362" s="37"/>
      <c r="W362" s="37"/>
      <c r="X362" s="37"/>
      <c r="Y362" s="37"/>
      <c r="Z362" s="37"/>
      <c r="AA362" s="37"/>
      <c r="AB362" s="37"/>
      <c r="AC362" s="37"/>
      <c r="AD362" s="37"/>
      <c r="AE362" s="37"/>
      <c r="AF362" s="37"/>
      <c r="AG362" s="37"/>
      <c r="AH362" s="37"/>
      <c r="AI362" s="37"/>
      <c r="AJ362" s="37"/>
      <c r="AK362" s="37"/>
      <c r="AL362" s="37"/>
      <c r="AM362" s="37"/>
      <c r="AN362" s="37"/>
      <c r="AO362" s="37"/>
      <c r="AP362" s="37"/>
      <c r="AQ362" s="37"/>
      <c r="AR362" s="37"/>
      <c r="AS362" s="37"/>
      <c r="AT362" s="37"/>
      <c r="AU362" s="37"/>
      <c r="AV362" s="37"/>
      <c r="AW362" s="37"/>
      <c r="AX362" s="37"/>
      <c r="AY362" s="37"/>
      <c r="AZ362" s="37"/>
      <c r="BA362" s="37"/>
      <c r="BB362" s="37"/>
      <c r="BC362" s="37"/>
      <c r="BD362" s="37"/>
      <c r="BE362" s="37"/>
      <c r="BF362" s="37"/>
    </row>
    <row r="363" spans="1:58" s="39" customFormat="1" ht="11.25" customHeight="1">
      <c r="A363" s="1256"/>
      <c r="B363" s="1092"/>
      <c r="C363" s="1172"/>
      <c r="D363" s="132" t="s">
        <v>364</v>
      </c>
      <c r="E363" s="133"/>
      <c r="F363" s="133"/>
      <c r="G363" s="161">
        <f t="shared" si="33"/>
        <v>0</v>
      </c>
      <c r="H363" s="38"/>
      <c r="I363" s="1084"/>
      <c r="J363" s="1083"/>
      <c r="K363" s="1083"/>
      <c r="L363" s="1083"/>
      <c r="M363" s="1088"/>
      <c r="N363" s="98"/>
      <c r="O363" s="1084"/>
      <c r="P363" s="1083"/>
      <c r="Q363" s="1088"/>
      <c r="R363" s="37"/>
      <c r="S363" s="37"/>
      <c r="T363" s="37"/>
      <c r="U363" s="37"/>
      <c r="V363" s="37"/>
      <c r="W363" s="37"/>
      <c r="X363" s="37"/>
      <c r="Y363" s="37"/>
      <c r="Z363" s="37"/>
      <c r="AA363" s="37"/>
      <c r="AB363" s="37"/>
      <c r="AC363" s="37"/>
      <c r="AD363" s="37"/>
      <c r="AE363" s="37"/>
      <c r="AF363" s="37"/>
      <c r="AG363" s="37"/>
      <c r="AH363" s="37"/>
      <c r="AI363" s="37"/>
      <c r="AJ363" s="37"/>
      <c r="AK363" s="37"/>
      <c r="AL363" s="37"/>
      <c r="AM363" s="37"/>
      <c r="AN363" s="37"/>
      <c r="AO363" s="37"/>
      <c r="AP363" s="37"/>
      <c r="AQ363" s="37"/>
      <c r="AR363" s="37"/>
      <c r="AS363" s="37"/>
      <c r="AT363" s="37"/>
      <c r="AU363" s="37"/>
      <c r="AV363" s="37"/>
      <c r="AW363" s="37"/>
      <c r="AX363" s="37"/>
      <c r="AY363" s="37"/>
      <c r="AZ363" s="37"/>
      <c r="BA363" s="37"/>
      <c r="BB363" s="37"/>
      <c r="BC363" s="37"/>
      <c r="BD363" s="37"/>
      <c r="BE363" s="37"/>
      <c r="BF363" s="37"/>
    </row>
    <row r="364" spans="1:58" s="39" customFormat="1" ht="11.25" customHeight="1">
      <c r="A364" s="1256"/>
      <c r="B364" s="1092"/>
      <c r="C364" s="1172"/>
      <c r="D364" s="132" t="s">
        <v>365</v>
      </c>
      <c r="E364" s="133"/>
      <c r="F364" s="133"/>
      <c r="G364" s="161">
        <f t="shared" si="33"/>
        <v>0</v>
      </c>
      <c r="H364" s="38"/>
      <c r="I364" s="1084"/>
      <c r="J364" s="1083"/>
      <c r="K364" s="1083"/>
      <c r="L364" s="1083"/>
      <c r="M364" s="1088"/>
      <c r="N364" s="98"/>
      <c r="O364" s="1084"/>
      <c r="P364" s="1083"/>
      <c r="Q364" s="1088"/>
      <c r="R364" s="37"/>
      <c r="S364" s="37"/>
      <c r="T364" s="37"/>
      <c r="U364" s="37"/>
      <c r="V364" s="37"/>
      <c r="W364" s="37"/>
      <c r="X364" s="37"/>
      <c r="Y364" s="37"/>
      <c r="Z364" s="37"/>
      <c r="AA364" s="37"/>
      <c r="AB364" s="37"/>
      <c r="AC364" s="37"/>
      <c r="AD364" s="37"/>
      <c r="AE364" s="37"/>
      <c r="AF364" s="37"/>
      <c r="AG364" s="37"/>
      <c r="AH364" s="37"/>
      <c r="AI364" s="37"/>
      <c r="AJ364" s="37"/>
      <c r="AK364" s="37"/>
      <c r="AL364" s="37"/>
      <c r="AM364" s="37"/>
      <c r="AN364" s="37"/>
      <c r="AO364" s="37"/>
      <c r="AP364" s="37"/>
      <c r="AQ364" s="37"/>
      <c r="AR364" s="37"/>
      <c r="AS364" s="37"/>
      <c r="AT364" s="37"/>
      <c r="AU364" s="37"/>
      <c r="AV364" s="37"/>
      <c r="AW364" s="37"/>
      <c r="AX364" s="37"/>
      <c r="AY364" s="37"/>
      <c r="AZ364" s="37"/>
      <c r="BA364" s="37"/>
      <c r="BB364" s="37"/>
      <c r="BC364" s="37"/>
      <c r="BD364" s="37"/>
      <c r="BE364" s="37"/>
      <c r="BF364" s="37"/>
    </row>
    <row r="365" spans="1:58" s="39" customFormat="1" ht="11.25" customHeight="1">
      <c r="A365" s="1256"/>
      <c r="B365" s="1092"/>
      <c r="C365" s="1172"/>
      <c r="D365" s="132" t="s">
        <v>366</v>
      </c>
      <c r="E365" s="133"/>
      <c r="F365" s="133"/>
      <c r="G365" s="161">
        <f t="shared" si="33"/>
        <v>0</v>
      </c>
      <c r="H365" s="38"/>
      <c r="I365" s="1084"/>
      <c r="J365" s="1083"/>
      <c r="K365" s="1083"/>
      <c r="L365" s="1083"/>
      <c r="M365" s="1088"/>
      <c r="N365" s="98"/>
      <c r="O365" s="1084"/>
      <c r="P365" s="1083"/>
      <c r="Q365" s="1088"/>
      <c r="R365" s="37"/>
      <c r="S365" s="37"/>
      <c r="T365" s="37"/>
      <c r="U365" s="37"/>
      <c r="V365" s="37"/>
      <c r="W365" s="37"/>
      <c r="X365" s="37"/>
      <c r="Y365" s="37"/>
      <c r="Z365" s="37"/>
      <c r="AA365" s="37"/>
      <c r="AB365" s="37"/>
      <c r="AC365" s="37"/>
      <c r="AD365" s="37"/>
      <c r="AE365" s="37"/>
      <c r="AF365" s="37"/>
      <c r="AG365" s="37"/>
      <c r="AH365" s="37"/>
      <c r="AI365" s="37"/>
      <c r="AJ365" s="37"/>
      <c r="AK365" s="37"/>
      <c r="AL365" s="37"/>
      <c r="AM365" s="37"/>
      <c r="AN365" s="37"/>
      <c r="AO365" s="37"/>
      <c r="AP365" s="37"/>
      <c r="AQ365" s="37"/>
      <c r="AR365" s="37"/>
      <c r="AS365" s="37"/>
      <c r="AT365" s="37"/>
      <c r="AU365" s="37"/>
      <c r="AV365" s="37"/>
      <c r="AW365" s="37"/>
      <c r="AX365" s="37"/>
      <c r="AY365" s="37"/>
      <c r="AZ365" s="37"/>
      <c r="BA365" s="37"/>
      <c r="BB365" s="37"/>
      <c r="BC365" s="37"/>
      <c r="BD365" s="37"/>
      <c r="BE365" s="37"/>
      <c r="BF365" s="37"/>
    </row>
    <row r="366" spans="1:58" s="39" customFormat="1" ht="11.25" customHeight="1">
      <c r="A366" s="1256"/>
      <c r="B366" s="1092"/>
      <c r="C366" s="1172"/>
      <c r="D366" s="132" t="s">
        <v>367</v>
      </c>
      <c r="E366" s="133"/>
      <c r="F366" s="133"/>
      <c r="G366" s="161">
        <f t="shared" si="33"/>
        <v>0</v>
      </c>
      <c r="H366" s="38"/>
      <c r="I366" s="1084"/>
      <c r="J366" s="1083"/>
      <c r="K366" s="1083"/>
      <c r="L366" s="1083"/>
      <c r="M366" s="1088"/>
      <c r="N366" s="98"/>
      <c r="O366" s="1084"/>
      <c r="P366" s="1083"/>
      <c r="Q366" s="1088"/>
      <c r="R366" s="37"/>
      <c r="S366" s="37"/>
      <c r="T366" s="37"/>
      <c r="U366" s="37"/>
      <c r="V366" s="37"/>
      <c r="W366" s="37"/>
      <c r="X366" s="37"/>
      <c r="Y366" s="37"/>
      <c r="Z366" s="37"/>
      <c r="AA366" s="37"/>
      <c r="AB366" s="37"/>
      <c r="AC366" s="37"/>
      <c r="AD366" s="37"/>
      <c r="AE366" s="37"/>
      <c r="AF366" s="37"/>
      <c r="AG366" s="37"/>
      <c r="AH366" s="37"/>
      <c r="AI366" s="37"/>
      <c r="AJ366" s="37"/>
      <c r="AK366" s="37"/>
      <c r="AL366" s="37"/>
      <c r="AM366" s="37"/>
      <c r="AN366" s="37"/>
      <c r="AO366" s="37"/>
      <c r="AP366" s="37"/>
      <c r="AQ366" s="37"/>
      <c r="AR366" s="37"/>
      <c r="AS366" s="37"/>
      <c r="AT366" s="37"/>
      <c r="AU366" s="37"/>
      <c r="AV366" s="37"/>
      <c r="AW366" s="37"/>
      <c r="AX366" s="37"/>
      <c r="AY366" s="37"/>
      <c r="AZ366" s="37"/>
      <c r="BA366" s="37"/>
      <c r="BB366" s="37"/>
      <c r="BC366" s="37"/>
      <c r="BD366" s="37"/>
      <c r="BE366" s="37"/>
      <c r="BF366" s="37"/>
    </row>
    <row r="367" spans="1:58" s="39" customFormat="1" ht="11.25" customHeight="1">
      <c r="A367" s="1256"/>
      <c r="B367" s="1092"/>
      <c r="C367" s="1172"/>
      <c r="D367" s="134" t="s">
        <v>368</v>
      </c>
      <c r="E367" s="135"/>
      <c r="F367" s="135">
        <v>1</v>
      </c>
      <c r="G367" s="162">
        <f t="shared" si="33"/>
        <v>1</v>
      </c>
      <c r="H367" s="38"/>
      <c r="I367" s="1084"/>
      <c r="J367" s="1083"/>
      <c r="K367" s="1083"/>
      <c r="L367" s="1083"/>
      <c r="M367" s="1088"/>
      <c r="N367" s="98"/>
      <c r="O367" s="1084"/>
      <c r="P367" s="1083"/>
      <c r="Q367" s="1088"/>
      <c r="R367" s="37"/>
      <c r="S367" s="37"/>
      <c r="T367" s="37"/>
      <c r="U367" s="37"/>
      <c r="V367" s="37"/>
      <c r="W367" s="37"/>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row>
    <row r="368" spans="1:58" s="39" customFormat="1" ht="11.25" customHeight="1">
      <c r="A368" s="1263"/>
      <c r="B368" s="1170"/>
      <c r="C368" s="1173"/>
      <c r="D368" s="140" t="s">
        <v>356</v>
      </c>
      <c r="E368" s="144">
        <f>SUM(E359:E367)</f>
        <v>0</v>
      </c>
      <c r="F368" s="144">
        <f>SUM(F359:F367)</f>
        <v>1</v>
      </c>
      <c r="G368" s="114">
        <f>SUM(E359:F367)</f>
        <v>1</v>
      </c>
      <c r="H368" s="119"/>
      <c r="I368" s="1084"/>
      <c r="J368" s="1083"/>
      <c r="K368" s="1083"/>
      <c r="L368" s="1083"/>
      <c r="M368" s="1088"/>
      <c r="N368" s="98"/>
      <c r="O368" s="1084"/>
      <c r="P368" s="1083"/>
      <c r="Q368" s="1088"/>
      <c r="R368" s="37"/>
      <c r="S368" s="37"/>
      <c r="T368" s="37"/>
      <c r="U368" s="37"/>
      <c r="V368" s="37"/>
      <c r="W368" s="37"/>
      <c r="X368" s="37"/>
      <c r="Y368" s="37"/>
      <c r="Z368" s="37"/>
      <c r="AA368" s="37"/>
      <c r="AB368" s="37"/>
      <c r="AC368" s="37"/>
      <c r="AD368" s="37"/>
      <c r="AE368" s="37"/>
      <c r="AF368" s="37"/>
      <c r="AG368" s="37"/>
      <c r="AH368" s="37"/>
      <c r="AI368" s="37"/>
      <c r="AJ368" s="37"/>
      <c r="AK368" s="37"/>
      <c r="AL368" s="37"/>
      <c r="AM368" s="37"/>
      <c r="AN368" s="37"/>
      <c r="AO368" s="37"/>
      <c r="AP368" s="37"/>
      <c r="AQ368" s="37"/>
      <c r="AR368" s="37"/>
      <c r="AS368" s="37"/>
      <c r="AT368" s="37"/>
      <c r="AU368" s="37"/>
      <c r="AV368" s="37"/>
      <c r="AW368" s="37"/>
      <c r="AX368" s="37"/>
      <c r="AY368" s="37"/>
      <c r="AZ368" s="37"/>
      <c r="BA368" s="37"/>
      <c r="BB368" s="37"/>
      <c r="BC368" s="37"/>
      <c r="BD368" s="37"/>
      <c r="BE368" s="37"/>
      <c r="BF368" s="37"/>
    </row>
    <row r="369" spans="1:58" s="39" customFormat="1" ht="11.25" customHeight="1">
      <c r="A369" s="1244">
        <v>36</v>
      </c>
      <c r="B369" s="1165" t="s">
        <v>305</v>
      </c>
      <c r="C369" s="1167" t="s">
        <v>306</v>
      </c>
      <c r="D369" s="150" t="s">
        <v>359</v>
      </c>
      <c r="E369" s="151"/>
      <c r="F369" s="151"/>
      <c r="G369" s="164">
        <f>SUM(E369:F369)</f>
        <v>0</v>
      </c>
      <c r="H369" s="38"/>
      <c r="I369" s="1080" t="s">
        <v>38</v>
      </c>
      <c r="J369" s="1081" t="s">
        <v>312</v>
      </c>
      <c r="K369" s="1081" t="s">
        <v>312</v>
      </c>
      <c r="L369" s="1081" t="s">
        <v>312</v>
      </c>
      <c r="M369" s="1085" t="s">
        <v>312</v>
      </c>
      <c r="N369" s="98"/>
      <c r="O369" s="1128" t="s">
        <v>51</v>
      </c>
      <c r="P369" s="1105" t="s">
        <v>50</v>
      </c>
      <c r="Q369" s="1102" t="s">
        <v>50</v>
      </c>
      <c r="R369" s="37"/>
      <c r="S369" s="37"/>
      <c r="T369" s="37"/>
      <c r="U369" s="37"/>
      <c r="V369" s="37"/>
      <c r="W369" s="37"/>
      <c r="X369" s="37"/>
      <c r="Y369" s="37"/>
      <c r="Z369" s="37"/>
      <c r="AA369" s="37"/>
      <c r="AB369" s="37"/>
      <c r="AC369" s="37"/>
      <c r="AD369" s="37"/>
      <c r="AE369" s="37"/>
      <c r="AF369" s="37"/>
      <c r="AG369" s="37"/>
      <c r="AH369" s="37"/>
      <c r="AI369" s="37"/>
      <c r="AJ369" s="37"/>
      <c r="AK369" s="37"/>
      <c r="AL369" s="37"/>
      <c r="AM369" s="37"/>
      <c r="AN369" s="37"/>
      <c r="AO369" s="37"/>
      <c r="AP369" s="37"/>
      <c r="AQ369" s="37"/>
      <c r="AR369" s="37"/>
      <c r="AS369" s="37"/>
      <c r="AT369" s="37"/>
      <c r="AU369" s="37"/>
      <c r="AV369" s="37"/>
      <c r="AW369" s="37"/>
      <c r="AX369" s="37"/>
      <c r="AY369" s="37"/>
      <c r="AZ369" s="37"/>
      <c r="BA369" s="37"/>
      <c r="BB369" s="37"/>
      <c r="BC369" s="37"/>
      <c r="BD369" s="37"/>
      <c r="BE369" s="37"/>
      <c r="BF369" s="37"/>
    </row>
    <row r="370" spans="1:58" s="39" customFormat="1" ht="11.25" customHeight="1">
      <c r="A370" s="1072"/>
      <c r="B370" s="1075"/>
      <c r="C370" s="1078"/>
      <c r="D370" s="125" t="s">
        <v>361</v>
      </c>
      <c r="E370" s="126"/>
      <c r="F370" s="126"/>
      <c r="G370" s="158">
        <f t="shared" ref="G370:G377" si="34">SUM(E370:F370)</f>
        <v>0</v>
      </c>
      <c r="H370" s="38"/>
      <c r="I370" s="1080"/>
      <c r="J370" s="1081"/>
      <c r="K370" s="1081"/>
      <c r="L370" s="1081"/>
      <c r="M370" s="1085"/>
      <c r="N370" s="98"/>
      <c r="O370" s="1080"/>
      <c r="P370" s="1081"/>
      <c r="Q370" s="1086"/>
      <c r="R370" s="37"/>
      <c r="S370" s="37"/>
      <c r="T370" s="37"/>
      <c r="U370" s="37"/>
      <c r="V370" s="37"/>
      <c r="W370" s="37"/>
      <c r="X370" s="37"/>
      <c r="Y370" s="37"/>
      <c r="Z370" s="37"/>
      <c r="AA370" s="37"/>
      <c r="AB370" s="37"/>
      <c r="AC370" s="37"/>
      <c r="AD370" s="37"/>
      <c r="AE370" s="37"/>
      <c r="AF370" s="37"/>
      <c r="AG370" s="37"/>
      <c r="AH370" s="37"/>
      <c r="AI370" s="37"/>
      <c r="AJ370" s="37"/>
      <c r="AK370" s="37"/>
      <c r="AL370" s="37"/>
      <c r="AM370" s="37"/>
      <c r="AN370" s="37"/>
      <c r="AO370" s="37"/>
      <c r="AP370" s="37"/>
      <c r="AQ370" s="37"/>
      <c r="AR370" s="37"/>
      <c r="AS370" s="37"/>
      <c r="AT370" s="37"/>
      <c r="AU370" s="37"/>
      <c r="AV370" s="37"/>
      <c r="AW370" s="37"/>
      <c r="AX370" s="37"/>
      <c r="AY370" s="37"/>
      <c r="AZ370" s="37"/>
      <c r="BA370" s="37"/>
      <c r="BB370" s="37"/>
      <c r="BC370" s="37"/>
      <c r="BD370" s="37"/>
      <c r="BE370" s="37"/>
      <c r="BF370" s="37"/>
    </row>
    <row r="371" spans="1:58" s="39" customFormat="1" ht="11.25" customHeight="1">
      <c r="A371" s="1072"/>
      <c r="B371" s="1075"/>
      <c r="C371" s="1078"/>
      <c r="D371" s="125" t="s">
        <v>362</v>
      </c>
      <c r="E371" s="126"/>
      <c r="F371" s="126"/>
      <c r="G371" s="158">
        <f t="shared" si="34"/>
        <v>0</v>
      </c>
      <c r="H371" s="38"/>
      <c r="I371" s="1080"/>
      <c r="J371" s="1081"/>
      <c r="K371" s="1081"/>
      <c r="L371" s="1081"/>
      <c r="M371" s="1085"/>
      <c r="N371" s="98"/>
      <c r="O371" s="1080"/>
      <c r="P371" s="1081"/>
      <c r="Q371" s="1086"/>
      <c r="R371" s="37"/>
      <c r="S371" s="37"/>
      <c r="T371" s="37"/>
      <c r="U371" s="37"/>
      <c r="V371" s="37"/>
      <c r="W371" s="37"/>
      <c r="X371" s="37"/>
      <c r="Y371" s="37"/>
      <c r="Z371" s="37"/>
      <c r="AA371" s="37"/>
      <c r="AB371" s="37"/>
      <c r="AC371" s="37"/>
      <c r="AD371" s="37"/>
      <c r="AE371" s="37"/>
      <c r="AF371" s="37"/>
      <c r="AG371" s="37"/>
      <c r="AH371" s="37"/>
      <c r="AI371" s="37"/>
      <c r="AJ371" s="37"/>
      <c r="AK371" s="37"/>
      <c r="AL371" s="37"/>
      <c r="AM371" s="37"/>
      <c r="AN371" s="37"/>
      <c r="AO371" s="37"/>
      <c r="AP371" s="37"/>
      <c r="AQ371" s="37"/>
      <c r="AR371" s="37"/>
      <c r="AS371" s="37"/>
      <c r="AT371" s="37"/>
      <c r="AU371" s="37"/>
      <c r="AV371" s="37"/>
      <c r="AW371" s="37"/>
      <c r="AX371" s="37"/>
      <c r="AY371" s="37"/>
      <c r="AZ371" s="37"/>
      <c r="BA371" s="37"/>
      <c r="BB371" s="37"/>
      <c r="BC371" s="37"/>
      <c r="BD371" s="37"/>
      <c r="BE371" s="37"/>
      <c r="BF371" s="37"/>
    </row>
    <row r="372" spans="1:58" s="39" customFormat="1" ht="11.25" customHeight="1">
      <c r="A372" s="1072"/>
      <c r="B372" s="1075"/>
      <c r="C372" s="1078"/>
      <c r="D372" s="125" t="s">
        <v>363</v>
      </c>
      <c r="E372" s="126"/>
      <c r="F372" s="126">
        <v>1</v>
      </c>
      <c r="G372" s="158">
        <f t="shared" si="34"/>
        <v>1</v>
      </c>
      <c r="H372" s="38"/>
      <c r="I372" s="1080"/>
      <c r="J372" s="1081"/>
      <c r="K372" s="1081"/>
      <c r="L372" s="1081"/>
      <c r="M372" s="1085"/>
      <c r="N372" s="98"/>
      <c r="O372" s="1080"/>
      <c r="P372" s="1081"/>
      <c r="Q372" s="1086"/>
      <c r="R372" s="37"/>
      <c r="S372" s="37"/>
      <c r="T372" s="37"/>
      <c r="U372" s="37"/>
      <c r="V372" s="37"/>
      <c r="W372" s="37"/>
      <c r="X372" s="37"/>
      <c r="Y372" s="37"/>
      <c r="Z372" s="37"/>
      <c r="AA372" s="37"/>
      <c r="AB372" s="37"/>
      <c r="AC372" s="37"/>
      <c r="AD372" s="37"/>
      <c r="AE372" s="37"/>
      <c r="AF372" s="37"/>
      <c r="AG372" s="37"/>
      <c r="AH372" s="37"/>
      <c r="AI372" s="37"/>
      <c r="AJ372" s="37"/>
      <c r="AK372" s="37"/>
      <c r="AL372" s="37"/>
      <c r="AM372" s="37"/>
      <c r="AN372" s="37"/>
      <c r="AO372" s="37"/>
      <c r="AP372" s="37"/>
      <c r="AQ372" s="37"/>
      <c r="AR372" s="37"/>
      <c r="AS372" s="37"/>
      <c r="AT372" s="37"/>
      <c r="AU372" s="37"/>
      <c r="AV372" s="37"/>
      <c r="AW372" s="37"/>
      <c r="AX372" s="37"/>
      <c r="AY372" s="37"/>
      <c r="AZ372" s="37"/>
      <c r="BA372" s="37"/>
      <c r="BB372" s="37"/>
      <c r="BC372" s="37"/>
      <c r="BD372" s="37"/>
      <c r="BE372" s="37"/>
      <c r="BF372" s="37"/>
    </row>
    <row r="373" spans="1:58" s="39" customFormat="1" ht="11.25" customHeight="1">
      <c r="A373" s="1072"/>
      <c r="B373" s="1075"/>
      <c r="C373" s="1078"/>
      <c r="D373" s="125" t="s">
        <v>364</v>
      </c>
      <c r="E373" s="126"/>
      <c r="F373" s="126"/>
      <c r="G373" s="158">
        <f t="shared" si="34"/>
        <v>0</v>
      </c>
      <c r="H373" s="38"/>
      <c r="I373" s="1080"/>
      <c r="J373" s="1081"/>
      <c r="K373" s="1081"/>
      <c r="L373" s="1081"/>
      <c r="M373" s="1085"/>
      <c r="N373" s="98"/>
      <c r="O373" s="1080"/>
      <c r="P373" s="1081"/>
      <c r="Q373" s="1086"/>
      <c r="R373" s="37"/>
      <c r="S373" s="37"/>
      <c r="T373" s="37"/>
      <c r="U373" s="37"/>
      <c r="V373" s="37"/>
      <c r="W373" s="37"/>
      <c r="X373" s="37"/>
      <c r="Y373" s="37"/>
      <c r="Z373" s="37"/>
      <c r="AA373" s="37"/>
      <c r="AB373" s="37"/>
      <c r="AC373" s="37"/>
      <c r="AD373" s="37"/>
      <c r="AE373" s="37"/>
      <c r="AF373" s="37"/>
      <c r="AG373" s="37"/>
      <c r="AH373" s="37"/>
      <c r="AI373" s="37"/>
      <c r="AJ373" s="37"/>
      <c r="AK373" s="37"/>
      <c r="AL373" s="37"/>
      <c r="AM373" s="37"/>
      <c r="AN373" s="37"/>
      <c r="AO373" s="37"/>
      <c r="AP373" s="37"/>
      <c r="AQ373" s="37"/>
      <c r="AR373" s="37"/>
      <c r="AS373" s="37"/>
      <c r="AT373" s="37"/>
      <c r="AU373" s="37"/>
      <c r="AV373" s="37"/>
      <c r="AW373" s="37"/>
      <c r="AX373" s="37"/>
      <c r="AY373" s="37"/>
      <c r="AZ373" s="37"/>
      <c r="BA373" s="37"/>
      <c r="BB373" s="37"/>
      <c r="BC373" s="37"/>
      <c r="BD373" s="37"/>
      <c r="BE373" s="37"/>
      <c r="BF373" s="37"/>
    </row>
    <row r="374" spans="1:58" s="39" customFormat="1" ht="11.25" customHeight="1">
      <c r="A374" s="1072"/>
      <c r="B374" s="1075"/>
      <c r="C374" s="1078"/>
      <c r="D374" s="125" t="s">
        <v>365</v>
      </c>
      <c r="E374" s="126"/>
      <c r="F374" s="126"/>
      <c r="G374" s="158">
        <f t="shared" si="34"/>
        <v>0</v>
      </c>
      <c r="H374" s="38"/>
      <c r="I374" s="1080"/>
      <c r="J374" s="1081"/>
      <c r="K374" s="1081"/>
      <c r="L374" s="1081"/>
      <c r="M374" s="1085"/>
      <c r="N374" s="98"/>
      <c r="O374" s="1080"/>
      <c r="P374" s="1081"/>
      <c r="Q374" s="1086"/>
      <c r="R374" s="37"/>
      <c r="S374" s="37"/>
      <c r="T374" s="37"/>
      <c r="U374" s="37"/>
      <c r="V374" s="37"/>
      <c r="W374" s="37"/>
      <c r="X374" s="37"/>
      <c r="Y374" s="37"/>
      <c r="Z374" s="37"/>
      <c r="AA374" s="37"/>
      <c r="AB374" s="37"/>
      <c r="AC374" s="37"/>
      <c r="AD374" s="37"/>
      <c r="AE374" s="37"/>
      <c r="AF374" s="37"/>
      <c r="AG374" s="37"/>
      <c r="AH374" s="37"/>
      <c r="AI374" s="37"/>
      <c r="AJ374" s="37"/>
      <c r="AK374" s="37"/>
      <c r="AL374" s="37"/>
      <c r="AM374" s="37"/>
      <c r="AN374" s="37"/>
      <c r="AO374" s="37"/>
      <c r="AP374" s="37"/>
      <c r="AQ374" s="37"/>
      <c r="AR374" s="37"/>
      <c r="AS374" s="37"/>
      <c r="AT374" s="37"/>
      <c r="AU374" s="37"/>
      <c r="AV374" s="37"/>
      <c r="AW374" s="37"/>
      <c r="AX374" s="37"/>
      <c r="AY374" s="37"/>
      <c r="AZ374" s="37"/>
      <c r="BA374" s="37"/>
      <c r="BB374" s="37"/>
      <c r="BC374" s="37"/>
      <c r="BD374" s="37"/>
      <c r="BE374" s="37"/>
      <c r="BF374" s="37"/>
    </row>
    <row r="375" spans="1:58" s="39" customFormat="1" ht="11.25" customHeight="1">
      <c r="A375" s="1072"/>
      <c r="B375" s="1075"/>
      <c r="C375" s="1078"/>
      <c r="D375" s="125" t="s">
        <v>366</v>
      </c>
      <c r="E375" s="126"/>
      <c r="F375" s="126"/>
      <c r="G375" s="158">
        <f t="shared" si="34"/>
        <v>0</v>
      </c>
      <c r="H375" s="38"/>
      <c r="I375" s="1080"/>
      <c r="J375" s="1081"/>
      <c r="K375" s="1081"/>
      <c r="L375" s="1081"/>
      <c r="M375" s="1085"/>
      <c r="N375" s="98"/>
      <c r="O375" s="1080"/>
      <c r="P375" s="1081"/>
      <c r="Q375" s="1086"/>
      <c r="R375" s="37"/>
      <c r="S375" s="37"/>
      <c r="T375" s="37"/>
      <c r="U375" s="37"/>
      <c r="V375" s="37"/>
      <c r="W375" s="37"/>
      <c r="X375" s="37"/>
      <c r="Y375" s="37"/>
      <c r="Z375" s="37"/>
      <c r="AA375" s="37"/>
      <c r="AB375" s="37"/>
      <c r="AC375" s="37"/>
      <c r="AD375" s="37"/>
      <c r="AE375" s="37"/>
      <c r="AF375" s="37"/>
      <c r="AG375" s="37"/>
      <c r="AH375" s="37"/>
      <c r="AI375" s="37"/>
      <c r="AJ375" s="37"/>
      <c r="AK375" s="37"/>
      <c r="AL375" s="37"/>
      <c r="AM375" s="37"/>
      <c r="AN375" s="37"/>
      <c r="AO375" s="37"/>
      <c r="AP375" s="37"/>
      <c r="AQ375" s="37"/>
      <c r="AR375" s="37"/>
      <c r="AS375" s="37"/>
      <c r="AT375" s="37"/>
      <c r="AU375" s="37"/>
      <c r="AV375" s="37"/>
      <c r="AW375" s="37"/>
      <c r="AX375" s="37"/>
      <c r="AY375" s="37"/>
      <c r="AZ375" s="37"/>
      <c r="BA375" s="37"/>
      <c r="BB375" s="37"/>
      <c r="BC375" s="37"/>
      <c r="BD375" s="37"/>
      <c r="BE375" s="37"/>
      <c r="BF375" s="37"/>
    </row>
    <row r="376" spans="1:58" s="39" customFormat="1" ht="11.25" customHeight="1">
      <c r="A376" s="1072"/>
      <c r="B376" s="1075"/>
      <c r="C376" s="1078"/>
      <c r="D376" s="125" t="s">
        <v>367</v>
      </c>
      <c r="E376" s="126"/>
      <c r="F376" s="126"/>
      <c r="G376" s="158">
        <f t="shared" si="34"/>
        <v>0</v>
      </c>
      <c r="H376" s="38"/>
      <c r="I376" s="1080"/>
      <c r="J376" s="1081"/>
      <c r="K376" s="1081"/>
      <c r="L376" s="1081"/>
      <c r="M376" s="1085"/>
      <c r="N376" s="98"/>
      <c r="O376" s="1080"/>
      <c r="P376" s="1081"/>
      <c r="Q376" s="1086"/>
      <c r="R376" s="37"/>
      <c r="S376" s="37"/>
      <c r="T376" s="37"/>
      <c r="U376" s="37"/>
      <c r="V376" s="37"/>
      <c r="W376" s="37"/>
      <c r="X376" s="37"/>
      <c r="Y376" s="37"/>
      <c r="Z376" s="37"/>
      <c r="AA376" s="37"/>
      <c r="AB376" s="37"/>
      <c r="AC376" s="37"/>
      <c r="AD376" s="37"/>
      <c r="AE376" s="37"/>
      <c r="AF376" s="37"/>
      <c r="AG376" s="37"/>
      <c r="AH376" s="37"/>
      <c r="AI376" s="37"/>
      <c r="AJ376" s="37"/>
      <c r="AK376" s="37"/>
      <c r="AL376" s="37"/>
      <c r="AM376" s="37"/>
      <c r="AN376" s="37"/>
      <c r="AO376" s="37"/>
      <c r="AP376" s="37"/>
      <c r="AQ376" s="37"/>
      <c r="AR376" s="37"/>
      <c r="AS376" s="37"/>
      <c r="AT376" s="37"/>
      <c r="AU376" s="37"/>
      <c r="AV376" s="37"/>
      <c r="AW376" s="37"/>
      <c r="AX376" s="37"/>
      <c r="AY376" s="37"/>
      <c r="AZ376" s="37"/>
      <c r="BA376" s="37"/>
      <c r="BB376" s="37"/>
      <c r="BC376" s="37"/>
      <c r="BD376" s="37"/>
      <c r="BE376" s="37"/>
      <c r="BF376" s="37"/>
    </row>
    <row r="377" spans="1:58" s="39" customFormat="1" ht="11.25" customHeight="1">
      <c r="A377" s="1072"/>
      <c r="B377" s="1075"/>
      <c r="C377" s="1078"/>
      <c r="D377" s="127" t="s">
        <v>368</v>
      </c>
      <c r="E377" s="128"/>
      <c r="F377" s="128"/>
      <c r="G377" s="159">
        <f t="shared" si="34"/>
        <v>0</v>
      </c>
      <c r="H377" s="38"/>
      <c r="I377" s="1080"/>
      <c r="J377" s="1081"/>
      <c r="K377" s="1081"/>
      <c r="L377" s="1081"/>
      <c r="M377" s="1085"/>
      <c r="N377" s="98"/>
      <c r="O377" s="1080"/>
      <c r="P377" s="1081"/>
      <c r="Q377" s="1086"/>
      <c r="R377" s="37"/>
      <c r="S377" s="37"/>
      <c r="T377" s="37"/>
      <c r="U377" s="37"/>
      <c r="V377" s="37"/>
      <c r="W377" s="37"/>
      <c r="X377" s="37"/>
      <c r="Y377" s="37"/>
      <c r="Z377" s="37"/>
      <c r="AA377" s="37"/>
      <c r="AB377" s="37"/>
      <c r="AC377" s="37"/>
      <c r="AD377" s="37"/>
      <c r="AE377" s="37"/>
      <c r="AF377" s="37"/>
      <c r="AG377" s="37"/>
      <c r="AH377" s="37"/>
      <c r="AI377" s="37"/>
      <c r="AJ377" s="37"/>
      <c r="AK377" s="37"/>
      <c r="AL377" s="37"/>
      <c r="AM377" s="37"/>
      <c r="AN377" s="37"/>
      <c r="AO377" s="37"/>
      <c r="AP377" s="37"/>
      <c r="AQ377" s="37"/>
      <c r="AR377" s="37"/>
      <c r="AS377" s="37"/>
      <c r="AT377" s="37"/>
      <c r="AU377" s="37"/>
      <c r="AV377" s="37"/>
      <c r="AW377" s="37"/>
      <c r="AX377" s="37"/>
      <c r="AY377" s="37"/>
      <c r="AZ377" s="37"/>
      <c r="BA377" s="37"/>
      <c r="BB377" s="37"/>
      <c r="BC377" s="37"/>
      <c r="BD377" s="37"/>
      <c r="BE377" s="37"/>
      <c r="BF377" s="37"/>
    </row>
    <row r="378" spans="1:58" s="39" customFormat="1" ht="11.25" customHeight="1">
      <c r="A378" s="1245"/>
      <c r="B378" s="1166"/>
      <c r="C378" s="1168"/>
      <c r="D378" s="142" t="s">
        <v>356</v>
      </c>
      <c r="E378" s="143">
        <f>SUM(E369:E377)</f>
        <v>0</v>
      </c>
      <c r="F378" s="143">
        <f>SUM(F369:F377)</f>
        <v>1</v>
      </c>
      <c r="G378" s="115">
        <f>SUM(E369:F377)</f>
        <v>1</v>
      </c>
      <c r="H378" s="119"/>
      <c r="I378" s="1080"/>
      <c r="J378" s="1081"/>
      <c r="K378" s="1081"/>
      <c r="L378" s="1081"/>
      <c r="M378" s="1085"/>
      <c r="N378" s="98"/>
      <c r="O378" s="1129"/>
      <c r="P378" s="1106"/>
      <c r="Q378" s="1103"/>
      <c r="R378" s="37"/>
      <c r="S378" s="37"/>
      <c r="T378" s="37"/>
      <c r="U378" s="37"/>
      <c r="V378" s="37"/>
      <c r="W378" s="37"/>
      <c r="X378" s="37"/>
      <c r="Y378" s="37"/>
      <c r="Z378" s="37"/>
      <c r="AA378" s="37"/>
      <c r="AB378" s="37"/>
      <c r="AC378" s="37"/>
      <c r="AD378" s="37"/>
      <c r="AE378" s="37"/>
      <c r="AF378" s="37"/>
      <c r="AG378" s="37"/>
      <c r="AH378" s="37"/>
      <c r="AI378" s="37"/>
      <c r="AJ378" s="37"/>
      <c r="AK378" s="37"/>
      <c r="AL378" s="37"/>
      <c r="AM378" s="37"/>
      <c r="AN378" s="37"/>
      <c r="AO378" s="37"/>
      <c r="AP378" s="37"/>
      <c r="AQ378" s="37"/>
      <c r="AR378" s="37"/>
      <c r="AS378" s="37"/>
      <c r="AT378" s="37"/>
      <c r="AU378" s="37"/>
      <c r="AV378" s="37"/>
      <c r="AW378" s="37"/>
      <c r="AX378" s="37"/>
      <c r="AY378" s="37"/>
      <c r="AZ378" s="37"/>
      <c r="BA378" s="37"/>
      <c r="BB378" s="37"/>
      <c r="BC378" s="37"/>
      <c r="BD378" s="37"/>
      <c r="BE378" s="37"/>
      <c r="BF378" s="37"/>
    </row>
    <row r="379" spans="1:58" s="39" customFormat="1" ht="11.25" customHeight="1">
      <c r="A379" s="1262">
        <v>37</v>
      </c>
      <c r="B379" s="1169" t="s">
        <v>314</v>
      </c>
      <c r="C379" s="1171" t="s">
        <v>315</v>
      </c>
      <c r="D379" s="130" t="s">
        <v>359</v>
      </c>
      <c r="E379" s="131"/>
      <c r="F379" s="131"/>
      <c r="G379" s="160">
        <f>SUM(E379:F379)</f>
        <v>0</v>
      </c>
      <c r="H379" s="40"/>
      <c r="I379" s="1214" t="s">
        <v>38</v>
      </c>
      <c r="J379" s="1083" t="s">
        <v>312</v>
      </c>
      <c r="K379" s="1083" t="s">
        <v>312</v>
      </c>
      <c r="L379" s="1083" t="s">
        <v>312</v>
      </c>
      <c r="M379" s="1101" t="s">
        <v>394</v>
      </c>
      <c r="N379" s="98"/>
      <c r="O379" s="1084" t="s">
        <v>51</v>
      </c>
      <c r="P379" s="1083" t="s">
        <v>50</v>
      </c>
      <c r="Q379" s="1088" t="s">
        <v>50</v>
      </c>
      <c r="R379" s="37"/>
      <c r="S379" s="37"/>
      <c r="T379" s="37"/>
      <c r="U379" s="37"/>
      <c r="V379" s="37"/>
      <c r="W379" s="37"/>
      <c r="X379" s="37"/>
      <c r="Y379" s="37"/>
      <c r="Z379" s="37"/>
      <c r="AA379" s="37"/>
      <c r="AB379" s="37"/>
      <c r="AC379" s="37"/>
      <c r="AD379" s="37"/>
      <c r="AE379" s="37"/>
      <c r="AF379" s="37"/>
      <c r="AG379" s="37"/>
      <c r="AH379" s="37"/>
      <c r="AI379" s="37"/>
      <c r="AJ379" s="37"/>
      <c r="AK379" s="37"/>
      <c r="AL379" s="37"/>
      <c r="AM379" s="37"/>
      <c r="AN379" s="37"/>
      <c r="AO379" s="37"/>
      <c r="AP379" s="37"/>
      <c r="AQ379" s="37"/>
      <c r="AR379" s="37"/>
      <c r="AS379" s="37"/>
      <c r="AT379" s="37"/>
      <c r="AU379" s="37"/>
      <c r="AV379" s="37"/>
      <c r="AW379" s="37"/>
      <c r="AX379" s="37"/>
      <c r="AY379" s="37"/>
      <c r="AZ379" s="37"/>
      <c r="BA379" s="37"/>
      <c r="BB379" s="37"/>
      <c r="BC379" s="37"/>
      <c r="BD379" s="37"/>
      <c r="BE379" s="37"/>
      <c r="BF379" s="37"/>
    </row>
    <row r="380" spans="1:58" s="39" customFormat="1" ht="11.25" customHeight="1">
      <c r="A380" s="1256"/>
      <c r="B380" s="1092"/>
      <c r="C380" s="1172"/>
      <c r="D380" s="132" t="s">
        <v>361</v>
      </c>
      <c r="E380" s="133"/>
      <c r="F380" s="133"/>
      <c r="G380" s="161">
        <f t="shared" ref="G380:G387" si="35">SUM(E380:F380)</f>
        <v>0</v>
      </c>
      <c r="H380" s="40"/>
      <c r="I380" s="1084"/>
      <c r="J380" s="1083"/>
      <c r="K380" s="1083"/>
      <c r="L380" s="1083"/>
      <c r="M380" s="1101"/>
      <c r="N380" s="98"/>
      <c r="O380" s="1084"/>
      <c r="P380" s="1083"/>
      <c r="Q380" s="1088"/>
      <c r="R380" s="37"/>
      <c r="S380" s="37"/>
      <c r="T380" s="37"/>
      <c r="U380" s="37"/>
      <c r="V380" s="37"/>
      <c r="W380" s="37"/>
      <c r="X380" s="37"/>
      <c r="Y380" s="37"/>
      <c r="Z380" s="37"/>
      <c r="AA380" s="37"/>
      <c r="AB380" s="37"/>
      <c r="AC380" s="37"/>
      <c r="AD380" s="37"/>
      <c r="AE380" s="37"/>
      <c r="AF380" s="37"/>
      <c r="AG380" s="37"/>
      <c r="AH380" s="37"/>
      <c r="AI380" s="37"/>
      <c r="AJ380" s="37"/>
      <c r="AK380" s="37"/>
      <c r="AL380" s="37"/>
      <c r="AM380" s="37"/>
      <c r="AN380" s="37"/>
      <c r="AO380" s="37"/>
      <c r="AP380" s="37"/>
      <c r="AQ380" s="37"/>
      <c r="AR380" s="37"/>
      <c r="AS380" s="37"/>
      <c r="AT380" s="37"/>
      <c r="AU380" s="37"/>
      <c r="AV380" s="37"/>
      <c r="AW380" s="37"/>
      <c r="AX380" s="37"/>
      <c r="AY380" s="37"/>
      <c r="AZ380" s="37"/>
      <c r="BA380" s="37"/>
      <c r="BB380" s="37"/>
      <c r="BC380" s="37"/>
      <c r="BD380" s="37"/>
      <c r="BE380" s="37"/>
      <c r="BF380" s="37"/>
    </row>
    <row r="381" spans="1:58" s="39" customFormat="1" ht="11.25" customHeight="1">
      <c r="A381" s="1256"/>
      <c r="B381" s="1092"/>
      <c r="C381" s="1172"/>
      <c r="D381" s="132" t="s">
        <v>362</v>
      </c>
      <c r="E381" s="133"/>
      <c r="F381" s="133"/>
      <c r="G381" s="161">
        <f t="shared" si="35"/>
        <v>0</v>
      </c>
      <c r="H381" s="40"/>
      <c r="I381" s="1084"/>
      <c r="J381" s="1083"/>
      <c r="K381" s="1083"/>
      <c r="L381" s="1083"/>
      <c r="M381" s="1101"/>
      <c r="N381" s="98"/>
      <c r="O381" s="1084"/>
      <c r="P381" s="1083"/>
      <c r="Q381" s="1088"/>
      <c r="R381" s="37"/>
      <c r="S381" s="37"/>
      <c r="T381" s="37"/>
      <c r="U381" s="37"/>
      <c r="V381" s="37"/>
      <c r="W381" s="37"/>
      <c r="X381" s="37"/>
      <c r="Y381" s="37"/>
      <c r="Z381" s="37"/>
      <c r="AA381" s="37"/>
      <c r="AB381" s="37"/>
      <c r="AC381" s="37"/>
      <c r="AD381" s="37"/>
      <c r="AE381" s="37"/>
      <c r="AF381" s="37"/>
      <c r="AG381" s="37"/>
      <c r="AH381" s="37"/>
      <c r="AI381" s="37"/>
      <c r="AJ381" s="37"/>
      <c r="AK381" s="37"/>
      <c r="AL381" s="37"/>
      <c r="AM381" s="37"/>
      <c r="AN381" s="37"/>
      <c r="AO381" s="37"/>
      <c r="AP381" s="37"/>
      <c r="AQ381" s="37"/>
      <c r="AR381" s="37"/>
      <c r="AS381" s="37"/>
      <c r="AT381" s="37"/>
      <c r="AU381" s="37"/>
      <c r="AV381" s="37"/>
      <c r="AW381" s="37"/>
      <c r="AX381" s="37"/>
      <c r="AY381" s="37"/>
      <c r="AZ381" s="37"/>
      <c r="BA381" s="37"/>
      <c r="BB381" s="37"/>
      <c r="BC381" s="37"/>
      <c r="BD381" s="37"/>
      <c r="BE381" s="37"/>
      <c r="BF381" s="37"/>
    </row>
    <row r="382" spans="1:58" s="39" customFormat="1" ht="11.25" customHeight="1">
      <c r="A382" s="1256"/>
      <c r="B382" s="1092"/>
      <c r="C382" s="1172"/>
      <c r="D382" s="132" t="s">
        <v>363</v>
      </c>
      <c r="E382" s="133"/>
      <c r="F382" s="133">
        <v>0.30099999999999999</v>
      </c>
      <c r="G382" s="161">
        <f t="shared" si="35"/>
        <v>0.30099999999999999</v>
      </c>
      <c r="H382" s="40"/>
      <c r="I382" s="1084"/>
      <c r="J382" s="1083"/>
      <c r="K382" s="1083"/>
      <c r="L382" s="1083"/>
      <c r="M382" s="1101"/>
      <c r="N382" s="98"/>
      <c r="O382" s="1084"/>
      <c r="P382" s="1083"/>
      <c r="Q382" s="1088"/>
      <c r="R382" s="37"/>
      <c r="S382" s="37"/>
      <c r="T382" s="37"/>
      <c r="U382" s="37"/>
      <c r="V382" s="37"/>
      <c r="W382" s="37"/>
      <c r="X382" s="37"/>
      <c r="Y382" s="37"/>
      <c r="Z382" s="37"/>
      <c r="AA382" s="37"/>
      <c r="AB382" s="37"/>
      <c r="AC382" s="37"/>
      <c r="AD382" s="37"/>
      <c r="AE382" s="37"/>
      <c r="AF382" s="37"/>
      <c r="AG382" s="37"/>
      <c r="AH382" s="37"/>
      <c r="AI382" s="37"/>
      <c r="AJ382" s="37"/>
      <c r="AK382" s="37"/>
      <c r="AL382" s="37"/>
      <c r="AM382" s="37"/>
      <c r="AN382" s="37"/>
      <c r="AO382" s="37"/>
      <c r="AP382" s="37"/>
      <c r="AQ382" s="37"/>
      <c r="AR382" s="37"/>
      <c r="AS382" s="37"/>
      <c r="AT382" s="37"/>
      <c r="AU382" s="37"/>
      <c r="AV382" s="37"/>
      <c r="AW382" s="37"/>
      <c r="AX382" s="37"/>
      <c r="AY382" s="37"/>
      <c r="AZ382" s="37"/>
      <c r="BA382" s="37"/>
      <c r="BB382" s="37"/>
      <c r="BC382" s="37"/>
      <c r="BD382" s="37"/>
      <c r="BE382" s="37"/>
      <c r="BF382" s="37"/>
    </row>
    <row r="383" spans="1:58" s="39" customFormat="1" ht="11.25" customHeight="1">
      <c r="A383" s="1256"/>
      <c r="B383" s="1092"/>
      <c r="C383" s="1172"/>
      <c r="D383" s="132" t="s">
        <v>364</v>
      </c>
      <c r="E383" s="133">
        <v>0.64900000000000002</v>
      </c>
      <c r="F383" s="133"/>
      <c r="G383" s="161">
        <f t="shared" si="35"/>
        <v>0.64900000000000002</v>
      </c>
      <c r="H383" s="40"/>
      <c r="I383" s="1084"/>
      <c r="J383" s="1083"/>
      <c r="K383" s="1083"/>
      <c r="L383" s="1083"/>
      <c r="M383" s="1101"/>
      <c r="N383" s="98"/>
      <c r="O383" s="1084"/>
      <c r="P383" s="1083"/>
      <c r="Q383" s="1088"/>
      <c r="R383" s="37"/>
      <c r="S383" s="37"/>
      <c r="T383" s="37"/>
      <c r="U383" s="37"/>
      <c r="V383" s="37"/>
      <c r="W383" s="37"/>
      <c r="X383" s="37"/>
      <c r="Y383" s="37"/>
      <c r="Z383" s="37"/>
      <c r="AA383" s="37"/>
      <c r="AB383" s="37"/>
      <c r="AC383" s="37"/>
      <c r="AD383" s="37"/>
      <c r="AE383" s="37"/>
      <c r="AF383" s="37"/>
      <c r="AG383" s="37"/>
      <c r="AH383" s="37"/>
      <c r="AI383" s="37"/>
      <c r="AJ383" s="37"/>
      <c r="AK383" s="37"/>
      <c r="AL383" s="37"/>
      <c r="AM383" s="37"/>
      <c r="AN383" s="37"/>
      <c r="AO383" s="37"/>
      <c r="AP383" s="37"/>
      <c r="AQ383" s="37"/>
      <c r="AR383" s="37"/>
      <c r="AS383" s="37"/>
      <c r="AT383" s="37"/>
      <c r="AU383" s="37"/>
      <c r="AV383" s="37"/>
      <c r="AW383" s="37"/>
      <c r="AX383" s="37"/>
      <c r="AY383" s="37"/>
      <c r="AZ383" s="37"/>
      <c r="BA383" s="37"/>
      <c r="BB383" s="37"/>
      <c r="BC383" s="37"/>
      <c r="BD383" s="37"/>
      <c r="BE383" s="37"/>
      <c r="BF383" s="37"/>
    </row>
    <row r="384" spans="1:58" s="39" customFormat="1" ht="11.25" customHeight="1">
      <c r="A384" s="1256"/>
      <c r="B384" s="1092"/>
      <c r="C384" s="1172"/>
      <c r="D384" s="132" t="s">
        <v>365</v>
      </c>
      <c r="E384" s="133"/>
      <c r="F384" s="133"/>
      <c r="G384" s="161">
        <f t="shared" si="35"/>
        <v>0</v>
      </c>
      <c r="H384" s="40"/>
      <c r="I384" s="1084"/>
      <c r="J384" s="1083"/>
      <c r="K384" s="1083"/>
      <c r="L384" s="1083"/>
      <c r="M384" s="1101"/>
      <c r="N384" s="98"/>
      <c r="O384" s="1084"/>
      <c r="P384" s="1083"/>
      <c r="Q384" s="1088"/>
      <c r="R384" s="37"/>
      <c r="S384" s="37"/>
      <c r="T384" s="37"/>
      <c r="U384" s="37"/>
      <c r="V384" s="37"/>
      <c r="W384" s="37"/>
      <c r="X384" s="37"/>
      <c r="Y384" s="37"/>
      <c r="Z384" s="37"/>
      <c r="AA384" s="37"/>
      <c r="AB384" s="37"/>
      <c r="AC384" s="37"/>
      <c r="AD384" s="37"/>
      <c r="AE384" s="37"/>
      <c r="AF384" s="37"/>
      <c r="AG384" s="37"/>
      <c r="AH384" s="37"/>
      <c r="AI384" s="37"/>
      <c r="AJ384" s="37"/>
      <c r="AK384" s="37"/>
      <c r="AL384" s="37"/>
      <c r="AM384" s="37"/>
      <c r="AN384" s="37"/>
      <c r="AO384" s="37"/>
      <c r="AP384" s="37"/>
      <c r="AQ384" s="37"/>
      <c r="AR384" s="37"/>
      <c r="AS384" s="37"/>
      <c r="AT384" s="37"/>
      <c r="AU384" s="37"/>
      <c r="AV384" s="37"/>
      <c r="AW384" s="37"/>
      <c r="AX384" s="37"/>
      <c r="AY384" s="37"/>
      <c r="AZ384" s="37"/>
      <c r="BA384" s="37"/>
      <c r="BB384" s="37"/>
      <c r="BC384" s="37"/>
      <c r="BD384" s="37"/>
      <c r="BE384" s="37"/>
      <c r="BF384" s="37"/>
    </row>
    <row r="385" spans="1:58" s="39" customFormat="1" ht="11.25" customHeight="1">
      <c r="A385" s="1256"/>
      <c r="B385" s="1092"/>
      <c r="C385" s="1172"/>
      <c r="D385" s="132" t="s">
        <v>366</v>
      </c>
      <c r="E385" s="133"/>
      <c r="F385" s="133"/>
      <c r="G385" s="161">
        <f t="shared" si="35"/>
        <v>0</v>
      </c>
      <c r="H385" s="40"/>
      <c r="I385" s="1084"/>
      <c r="J385" s="1083"/>
      <c r="K385" s="1083"/>
      <c r="L385" s="1083"/>
      <c r="M385" s="1101"/>
      <c r="N385" s="98"/>
      <c r="O385" s="1084"/>
      <c r="P385" s="1083"/>
      <c r="Q385" s="1088"/>
      <c r="R385" s="37"/>
      <c r="S385" s="37"/>
      <c r="T385" s="37"/>
      <c r="U385" s="37"/>
      <c r="V385" s="37"/>
      <c r="W385" s="37"/>
      <c r="X385" s="37"/>
      <c r="Y385" s="37"/>
      <c r="Z385" s="37"/>
      <c r="AA385" s="37"/>
      <c r="AB385" s="37"/>
      <c r="AC385" s="37"/>
      <c r="AD385" s="37"/>
      <c r="AE385" s="37"/>
      <c r="AF385" s="37"/>
      <c r="AG385" s="37"/>
      <c r="AH385" s="37"/>
      <c r="AI385" s="37"/>
      <c r="AJ385" s="37"/>
      <c r="AK385" s="37"/>
      <c r="AL385" s="37"/>
      <c r="AM385" s="37"/>
      <c r="AN385" s="37"/>
      <c r="AO385" s="37"/>
      <c r="AP385" s="37"/>
      <c r="AQ385" s="37"/>
      <c r="AR385" s="37"/>
      <c r="AS385" s="37"/>
      <c r="AT385" s="37"/>
      <c r="AU385" s="37"/>
      <c r="AV385" s="37"/>
      <c r="AW385" s="37"/>
      <c r="AX385" s="37"/>
      <c r="AY385" s="37"/>
      <c r="AZ385" s="37"/>
      <c r="BA385" s="37"/>
      <c r="BB385" s="37"/>
      <c r="BC385" s="37"/>
      <c r="BD385" s="37"/>
      <c r="BE385" s="37"/>
      <c r="BF385" s="37"/>
    </row>
    <row r="386" spans="1:58" s="39" customFormat="1" ht="11.25" customHeight="1">
      <c r="A386" s="1256"/>
      <c r="B386" s="1092"/>
      <c r="C386" s="1172"/>
      <c r="D386" s="132" t="s">
        <v>367</v>
      </c>
      <c r="E386" s="133"/>
      <c r="F386" s="133"/>
      <c r="G386" s="161">
        <f t="shared" si="35"/>
        <v>0</v>
      </c>
      <c r="H386" s="40"/>
      <c r="I386" s="1084"/>
      <c r="J386" s="1083"/>
      <c r="K386" s="1083"/>
      <c r="L386" s="1083"/>
      <c r="M386" s="1101"/>
      <c r="N386" s="98"/>
      <c r="O386" s="1084"/>
      <c r="P386" s="1083"/>
      <c r="Q386" s="1088"/>
      <c r="R386" s="37"/>
      <c r="S386" s="37"/>
      <c r="T386" s="37"/>
      <c r="U386" s="37"/>
      <c r="V386" s="37"/>
      <c r="W386" s="37"/>
      <c r="X386" s="37"/>
      <c r="Y386" s="37"/>
      <c r="Z386" s="37"/>
      <c r="AA386" s="37"/>
      <c r="AB386" s="37"/>
      <c r="AC386" s="37"/>
      <c r="AD386" s="37"/>
      <c r="AE386" s="37"/>
      <c r="AF386" s="37"/>
      <c r="AG386" s="37"/>
      <c r="AH386" s="37"/>
      <c r="AI386" s="37"/>
      <c r="AJ386" s="37"/>
      <c r="AK386" s="37"/>
      <c r="AL386" s="37"/>
      <c r="AM386" s="37"/>
      <c r="AN386" s="37"/>
      <c r="AO386" s="37"/>
      <c r="AP386" s="37"/>
      <c r="AQ386" s="37"/>
      <c r="AR386" s="37"/>
      <c r="AS386" s="37"/>
      <c r="AT386" s="37"/>
      <c r="AU386" s="37"/>
      <c r="AV386" s="37"/>
      <c r="AW386" s="37"/>
      <c r="AX386" s="37"/>
      <c r="AY386" s="37"/>
      <c r="AZ386" s="37"/>
      <c r="BA386" s="37"/>
      <c r="BB386" s="37"/>
      <c r="BC386" s="37"/>
      <c r="BD386" s="37"/>
      <c r="BE386" s="37"/>
      <c r="BF386" s="37"/>
    </row>
    <row r="387" spans="1:58" s="39" customFormat="1" ht="11.25" customHeight="1">
      <c r="A387" s="1256"/>
      <c r="B387" s="1092"/>
      <c r="C387" s="1172"/>
      <c r="D387" s="134" t="s">
        <v>368</v>
      </c>
      <c r="E387" s="135"/>
      <c r="F387" s="135">
        <v>0.05</v>
      </c>
      <c r="G387" s="162">
        <f t="shared" si="35"/>
        <v>0.05</v>
      </c>
      <c r="H387" s="40"/>
      <c r="I387" s="1084"/>
      <c r="J387" s="1083"/>
      <c r="K387" s="1083"/>
      <c r="L387" s="1083"/>
      <c r="M387" s="1101"/>
      <c r="N387" s="98"/>
      <c r="O387" s="1084"/>
      <c r="P387" s="1083"/>
      <c r="Q387" s="1088"/>
      <c r="R387" s="37"/>
      <c r="S387" s="37"/>
      <c r="T387" s="37"/>
      <c r="U387" s="37"/>
      <c r="V387" s="37"/>
      <c r="W387" s="37"/>
      <c r="X387" s="37"/>
      <c r="Y387" s="37"/>
      <c r="Z387" s="37"/>
      <c r="AA387" s="37"/>
      <c r="AB387" s="37"/>
      <c r="AC387" s="37"/>
      <c r="AD387" s="37"/>
      <c r="AE387" s="37"/>
      <c r="AF387" s="37"/>
      <c r="AG387" s="37"/>
      <c r="AH387" s="37"/>
      <c r="AI387" s="37"/>
      <c r="AJ387" s="37"/>
      <c r="AK387" s="37"/>
      <c r="AL387" s="37"/>
      <c r="AM387" s="37"/>
      <c r="AN387" s="37"/>
      <c r="AO387" s="37"/>
      <c r="AP387" s="37"/>
      <c r="AQ387" s="37"/>
      <c r="AR387" s="37"/>
      <c r="AS387" s="37"/>
      <c r="AT387" s="37"/>
      <c r="AU387" s="37"/>
      <c r="AV387" s="37"/>
      <c r="AW387" s="37"/>
      <c r="AX387" s="37"/>
      <c r="AY387" s="37"/>
      <c r="AZ387" s="37"/>
      <c r="BA387" s="37"/>
      <c r="BB387" s="37"/>
      <c r="BC387" s="37"/>
      <c r="BD387" s="37"/>
      <c r="BE387" s="37"/>
      <c r="BF387" s="37"/>
    </row>
    <row r="388" spans="1:58" s="39" customFormat="1" ht="11.25" customHeight="1">
      <c r="A388" s="1263"/>
      <c r="B388" s="1170"/>
      <c r="C388" s="1173"/>
      <c r="D388" s="140" t="s">
        <v>356</v>
      </c>
      <c r="E388" s="144">
        <f>SUM(E379:E387)</f>
        <v>0.64900000000000002</v>
      </c>
      <c r="F388" s="144">
        <f>SUM(F379:F387)</f>
        <v>0.35099999999999998</v>
      </c>
      <c r="G388" s="114">
        <f>SUM(E379:F387)</f>
        <v>1</v>
      </c>
      <c r="H388" s="119"/>
      <c r="I388" s="1084"/>
      <c r="J388" s="1083"/>
      <c r="K388" s="1083"/>
      <c r="L388" s="1083"/>
      <c r="M388" s="1101"/>
      <c r="N388" s="98"/>
      <c r="O388" s="1084"/>
      <c r="P388" s="1083"/>
      <c r="Q388" s="1088"/>
      <c r="R388" s="37"/>
      <c r="S388" s="37"/>
      <c r="T388" s="37"/>
      <c r="U388" s="37"/>
      <c r="V388" s="37"/>
      <c r="W388" s="37"/>
      <c r="X388" s="37"/>
      <c r="Y388" s="37"/>
      <c r="Z388" s="37"/>
      <c r="AA388" s="37"/>
      <c r="AB388" s="37"/>
      <c r="AC388" s="37"/>
      <c r="AD388" s="37"/>
      <c r="AE388" s="37"/>
      <c r="AF388" s="37"/>
      <c r="AG388" s="37"/>
      <c r="AH388" s="37"/>
      <c r="AI388" s="37"/>
      <c r="AJ388" s="37"/>
      <c r="AK388" s="37"/>
      <c r="AL388" s="37"/>
      <c r="AM388" s="37"/>
      <c r="AN388" s="37"/>
      <c r="AO388" s="37"/>
      <c r="AP388" s="37"/>
      <c r="AQ388" s="37"/>
      <c r="AR388" s="37"/>
      <c r="AS388" s="37"/>
      <c r="AT388" s="37"/>
      <c r="AU388" s="37"/>
      <c r="AV388" s="37"/>
      <c r="AW388" s="37"/>
      <c r="AX388" s="37"/>
      <c r="AY388" s="37"/>
      <c r="AZ388" s="37"/>
      <c r="BA388" s="37"/>
      <c r="BB388" s="37"/>
      <c r="BC388" s="37"/>
      <c r="BD388" s="37"/>
      <c r="BE388" s="37"/>
      <c r="BF388" s="37"/>
    </row>
    <row r="389" spans="1:58" s="39" customFormat="1" ht="11.25" customHeight="1">
      <c r="A389" s="1071">
        <v>38</v>
      </c>
      <c r="B389" s="1074" t="s">
        <v>324</v>
      </c>
      <c r="C389" s="1077" t="s">
        <v>325</v>
      </c>
      <c r="D389" s="150" t="s">
        <v>359</v>
      </c>
      <c r="E389" s="151"/>
      <c r="F389" s="151"/>
      <c r="G389" s="164">
        <f>SUM(E389:F389)</f>
        <v>0</v>
      </c>
      <c r="H389" s="38"/>
      <c r="I389" s="1080" t="s">
        <v>312</v>
      </c>
      <c r="J389" s="1081" t="s">
        <v>312</v>
      </c>
      <c r="K389" s="1081" t="s">
        <v>312</v>
      </c>
      <c r="L389" s="1081" t="s">
        <v>312</v>
      </c>
      <c r="M389" s="1082" t="s">
        <v>395</v>
      </c>
      <c r="N389" s="98"/>
      <c r="O389" s="1080" t="s">
        <v>51</v>
      </c>
      <c r="P389" s="1081" t="s">
        <v>50</v>
      </c>
      <c r="Q389" s="1086" t="s">
        <v>50</v>
      </c>
      <c r="R389" s="37"/>
      <c r="S389" s="37"/>
      <c r="T389" s="37"/>
      <c r="U389" s="37"/>
      <c r="V389" s="37"/>
      <c r="W389" s="37"/>
      <c r="X389" s="37"/>
      <c r="Y389" s="37"/>
      <c r="Z389" s="37"/>
      <c r="AA389" s="37"/>
      <c r="AB389" s="37"/>
      <c r="AC389" s="37"/>
      <c r="AD389" s="37"/>
      <c r="AE389" s="37"/>
      <c r="AF389" s="37"/>
      <c r="AG389" s="37"/>
      <c r="AH389" s="37"/>
      <c r="AI389" s="37"/>
      <c r="AJ389" s="37"/>
      <c r="AK389" s="37"/>
      <c r="AL389" s="37"/>
      <c r="AM389" s="37"/>
      <c r="AN389" s="37"/>
      <c r="AO389" s="37"/>
      <c r="AP389" s="37"/>
      <c r="AQ389" s="37"/>
      <c r="AR389" s="37"/>
      <c r="AS389" s="37"/>
      <c r="AT389" s="37"/>
      <c r="AU389" s="37"/>
      <c r="AV389" s="37"/>
      <c r="AW389" s="37"/>
      <c r="AX389" s="37"/>
      <c r="AY389" s="37"/>
      <c r="AZ389" s="37"/>
      <c r="BA389" s="37"/>
      <c r="BB389" s="37"/>
      <c r="BC389" s="37"/>
      <c r="BD389" s="37"/>
      <c r="BE389" s="37"/>
      <c r="BF389" s="37"/>
    </row>
    <row r="390" spans="1:58" s="39" customFormat="1" ht="11.25" customHeight="1">
      <c r="A390" s="1072"/>
      <c r="B390" s="1075"/>
      <c r="C390" s="1078"/>
      <c r="D390" s="125" t="s">
        <v>361</v>
      </c>
      <c r="E390" s="126"/>
      <c r="F390" s="126">
        <v>0.25</v>
      </c>
      <c r="G390" s="158">
        <f t="shared" ref="G390:G397" si="36">SUM(E390:F390)</f>
        <v>0.25</v>
      </c>
      <c r="H390" s="38"/>
      <c r="I390" s="1080"/>
      <c r="J390" s="1081"/>
      <c r="K390" s="1081"/>
      <c r="L390" s="1081"/>
      <c r="M390" s="1082"/>
      <c r="N390" s="98"/>
      <c r="O390" s="1080"/>
      <c r="P390" s="1081"/>
      <c r="Q390" s="1086"/>
      <c r="R390" s="37"/>
      <c r="S390" s="37"/>
      <c r="T390" s="37"/>
      <c r="U390" s="37"/>
      <c r="V390" s="37"/>
      <c r="W390" s="37"/>
      <c r="X390" s="37"/>
      <c r="Y390" s="37"/>
      <c r="Z390" s="37"/>
      <c r="AA390" s="37"/>
      <c r="AB390" s="37"/>
      <c r="AC390" s="37"/>
      <c r="AD390" s="37"/>
      <c r="AE390" s="37"/>
      <c r="AF390" s="37"/>
      <c r="AG390" s="37"/>
      <c r="AH390" s="37"/>
      <c r="AI390" s="37"/>
      <c r="AJ390" s="37"/>
      <c r="AK390" s="37"/>
      <c r="AL390" s="37"/>
      <c r="AM390" s="37"/>
      <c r="AN390" s="37"/>
      <c r="AO390" s="37"/>
      <c r="AP390" s="37"/>
      <c r="AQ390" s="37"/>
      <c r="AR390" s="37"/>
      <c r="AS390" s="37"/>
      <c r="AT390" s="37"/>
      <c r="AU390" s="37"/>
      <c r="AV390" s="37"/>
      <c r="AW390" s="37"/>
      <c r="AX390" s="37"/>
      <c r="AY390" s="37"/>
      <c r="AZ390" s="37"/>
      <c r="BA390" s="37"/>
      <c r="BB390" s="37"/>
      <c r="BC390" s="37"/>
      <c r="BD390" s="37"/>
      <c r="BE390" s="37"/>
      <c r="BF390" s="37"/>
    </row>
    <row r="391" spans="1:58" s="39" customFormat="1" ht="11.25" customHeight="1">
      <c r="A391" s="1072"/>
      <c r="B391" s="1075"/>
      <c r="C391" s="1078"/>
      <c r="D391" s="125" t="s">
        <v>362</v>
      </c>
      <c r="E391" s="126">
        <v>0.25</v>
      </c>
      <c r="F391" s="126"/>
      <c r="G391" s="158">
        <f t="shared" si="36"/>
        <v>0.25</v>
      </c>
      <c r="H391" s="38"/>
      <c r="I391" s="1080"/>
      <c r="J391" s="1081"/>
      <c r="K391" s="1081"/>
      <c r="L391" s="1081"/>
      <c r="M391" s="1082"/>
      <c r="N391" s="98"/>
      <c r="O391" s="1080"/>
      <c r="P391" s="1081"/>
      <c r="Q391" s="1086"/>
      <c r="R391" s="37"/>
      <c r="S391" s="37"/>
      <c r="T391" s="37"/>
      <c r="U391" s="37"/>
      <c r="V391" s="37"/>
      <c r="W391" s="37"/>
      <c r="X391" s="37"/>
      <c r="Y391" s="37"/>
      <c r="Z391" s="37"/>
      <c r="AA391" s="37"/>
      <c r="AB391" s="37"/>
      <c r="AC391" s="37"/>
      <c r="AD391" s="37"/>
      <c r="AE391" s="37"/>
      <c r="AF391" s="37"/>
      <c r="AG391" s="37"/>
      <c r="AH391" s="37"/>
      <c r="AI391" s="37"/>
      <c r="AJ391" s="37"/>
      <c r="AK391" s="37"/>
      <c r="AL391" s="37"/>
      <c r="AM391" s="37"/>
      <c r="AN391" s="37"/>
      <c r="AO391" s="37"/>
      <c r="AP391" s="37"/>
      <c r="AQ391" s="37"/>
      <c r="AR391" s="37"/>
      <c r="AS391" s="37"/>
      <c r="AT391" s="37"/>
      <c r="AU391" s="37"/>
      <c r="AV391" s="37"/>
      <c r="AW391" s="37"/>
      <c r="AX391" s="37"/>
      <c r="AY391" s="37"/>
      <c r="AZ391" s="37"/>
      <c r="BA391" s="37"/>
      <c r="BB391" s="37"/>
      <c r="BC391" s="37"/>
      <c r="BD391" s="37"/>
      <c r="BE391" s="37"/>
      <c r="BF391" s="37"/>
    </row>
    <row r="392" spans="1:58" s="39" customFormat="1" ht="11.25" customHeight="1">
      <c r="A392" s="1072"/>
      <c r="B392" s="1075"/>
      <c r="C392" s="1078"/>
      <c r="D392" s="125" t="s">
        <v>363</v>
      </c>
      <c r="E392" s="126"/>
      <c r="F392" s="126"/>
      <c r="G392" s="158">
        <f t="shared" si="36"/>
        <v>0</v>
      </c>
      <c r="H392" s="38"/>
      <c r="I392" s="1080"/>
      <c r="J392" s="1081"/>
      <c r="K392" s="1081"/>
      <c r="L392" s="1081"/>
      <c r="M392" s="1082"/>
      <c r="N392" s="98"/>
      <c r="O392" s="1080"/>
      <c r="P392" s="1081"/>
      <c r="Q392" s="1086"/>
      <c r="R392" s="37"/>
      <c r="S392" s="37"/>
      <c r="T392" s="37"/>
      <c r="U392" s="37"/>
      <c r="V392" s="37"/>
      <c r="W392" s="37"/>
      <c r="X392" s="37"/>
      <c r="Y392" s="37"/>
      <c r="Z392" s="37"/>
      <c r="AA392" s="37"/>
      <c r="AB392" s="37"/>
      <c r="AC392" s="37"/>
      <c r="AD392" s="37"/>
      <c r="AE392" s="37"/>
      <c r="AF392" s="37"/>
      <c r="AG392" s="37"/>
      <c r="AH392" s="37"/>
      <c r="AI392" s="37"/>
      <c r="AJ392" s="37"/>
      <c r="AK392" s="37"/>
      <c r="AL392" s="37"/>
      <c r="AM392" s="37"/>
      <c r="AN392" s="37"/>
      <c r="AO392" s="37"/>
      <c r="AP392" s="37"/>
      <c r="AQ392" s="37"/>
      <c r="AR392" s="37"/>
      <c r="AS392" s="37"/>
      <c r="AT392" s="37"/>
      <c r="AU392" s="37"/>
      <c r="AV392" s="37"/>
      <c r="AW392" s="37"/>
      <c r="AX392" s="37"/>
      <c r="AY392" s="37"/>
      <c r="AZ392" s="37"/>
      <c r="BA392" s="37"/>
      <c r="BB392" s="37"/>
      <c r="BC392" s="37"/>
      <c r="BD392" s="37"/>
      <c r="BE392" s="37"/>
      <c r="BF392" s="37"/>
    </row>
    <row r="393" spans="1:58" s="39" customFormat="1" ht="11.25" customHeight="1">
      <c r="A393" s="1072"/>
      <c r="B393" s="1075"/>
      <c r="C393" s="1078"/>
      <c r="D393" s="125" t="s">
        <v>364</v>
      </c>
      <c r="E393" s="126"/>
      <c r="F393" s="126"/>
      <c r="G393" s="158">
        <f t="shared" si="36"/>
        <v>0</v>
      </c>
      <c r="H393" s="38"/>
      <c r="I393" s="1080"/>
      <c r="J393" s="1081"/>
      <c r="K393" s="1081"/>
      <c r="L393" s="1081"/>
      <c r="M393" s="1082"/>
      <c r="N393" s="98"/>
      <c r="O393" s="1080"/>
      <c r="P393" s="1081"/>
      <c r="Q393" s="1086"/>
      <c r="R393" s="37"/>
      <c r="S393" s="37"/>
      <c r="T393" s="37"/>
      <c r="U393" s="37"/>
      <c r="V393" s="37"/>
      <c r="W393" s="37"/>
      <c r="X393" s="37"/>
      <c r="Y393" s="37"/>
      <c r="Z393" s="37"/>
      <c r="AA393" s="37"/>
      <c r="AB393" s="37"/>
      <c r="AC393" s="37"/>
      <c r="AD393" s="37"/>
      <c r="AE393" s="37"/>
      <c r="AF393" s="37"/>
      <c r="AG393" s="37"/>
      <c r="AH393" s="37"/>
      <c r="AI393" s="37"/>
      <c r="AJ393" s="37"/>
      <c r="AK393" s="37"/>
      <c r="AL393" s="37"/>
      <c r="AM393" s="37"/>
      <c r="AN393" s="37"/>
      <c r="AO393" s="37"/>
      <c r="AP393" s="37"/>
      <c r="AQ393" s="37"/>
      <c r="AR393" s="37"/>
      <c r="AS393" s="37"/>
      <c r="AT393" s="37"/>
      <c r="AU393" s="37"/>
      <c r="AV393" s="37"/>
      <c r="AW393" s="37"/>
      <c r="AX393" s="37"/>
      <c r="AY393" s="37"/>
      <c r="AZ393" s="37"/>
      <c r="BA393" s="37"/>
      <c r="BB393" s="37"/>
      <c r="BC393" s="37"/>
      <c r="BD393" s="37"/>
      <c r="BE393" s="37"/>
      <c r="BF393" s="37"/>
    </row>
    <row r="394" spans="1:58" s="39" customFormat="1" ht="11.25" customHeight="1">
      <c r="A394" s="1072"/>
      <c r="B394" s="1075"/>
      <c r="C394" s="1078"/>
      <c r="D394" s="125" t="s">
        <v>365</v>
      </c>
      <c r="E394" s="126">
        <v>0.3498</v>
      </c>
      <c r="F394" s="126"/>
      <c r="G394" s="158">
        <f t="shared" si="36"/>
        <v>0.3498</v>
      </c>
      <c r="H394" s="38"/>
      <c r="I394" s="1080"/>
      <c r="J394" s="1081"/>
      <c r="K394" s="1081"/>
      <c r="L394" s="1081"/>
      <c r="M394" s="1082"/>
      <c r="N394" s="98"/>
      <c r="O394" s="1080"/>
      <c r="P394" s="1081"/>
      <c r="Q394" s="1086"/>
      <c r="R394" s="37"/>
      <c r="S394" s="37"/>
      <c r="T394" s="37"/>
      <c r="U394" s="37"/>
      <c r="V394" s="37"/>
      <c r="W394" s="37"/>
      <c r="X394" s="37"/>
      <c r="Y394" s="37"/>
      <c r="Z394" s="37"/>
      <c r="AA394" s="37"/>
      <c r="AB394" s="37"/>
      <c r="AC394" s="37"/>
      <c r="AD394" s="37"/>
      <c r="AE394" s="37"/>
      <c r="AF394" s="37"/>
      <c r="AG394" s="37"/>
      <c r="AH394" s="37"/>
      <c r="AI394" s="37"/>
      <c r="AJ394" s="37"/>
      <c r="AK394" s="37"/>
      <c r="AL394" s="37"/>
      <c r="AM394" s="37"/>
      <c r="AN394" s="37"/>
      <c r="AO394" s="37"/>
      <c r="AP394" s="37"/>
      <c r="AQ394" s="37"/>
      <c r="AR394" s="37"/>
      <c r="AS394" s="37"/>
      <c r="AT394" s="37"/>
      <c r="AU394" s="37"/>
      <c r="AV394" s="37"/>
      <c r="AW394" s="37"/>
      <c r="AX394" s="37"/>
      <c r="AY394" s="37"/>
      <c r="AZ394" s="37"/>
      <c r="BA394" s="37"/>
      <c r="BB394" s="37"/>
      <c r="BC394" s="37"/>
      <c r="BD394" s="37"/>
      <c r="BE394" s="37"/>
      <c r="BF394" s="37"/>
    </row>
    <row r="395" spans="1:58" s="39" customFormat="1" ht="11.25" customHeight="1">
      <c r="A395" s="1072"/>
      <c r="B395" s="1075"/>
      <c r="C395" s="1078"/>
      <c r="D395" s="125" t="s">
        <v>366</v>
      </c>
      <c r="E395" s="126"/>
      <c r="F395" s="126"/>
      <c r="G395" s="158">
        <f t="shared" si="36"/>
        <v>0</v>
      </c>
      <c r="H395" s="38"/>
      <c r="I395" s="1080"/>
      <c r="J395" s="1081"/>
      <c r="K395" s="1081"/>
      <c r="L395" s="1081"/>
      <c r="M395" s="1082"/>
      <c r="N395" s="98"/>
      <c r="O395" s="1080"/>
      <c r="P395" s="1081"/>
      <c r="Q395" s="1086"/>
      <c r="R395" s="37"/>
      <c r="S395" s="37"/>
      <c r="T395" s="37"/>
      <c r="U395" s="37"/>
      <c r="V395" s="37"/>
      <c r="W395" s="37"/>
      <c r="X395" s="37"/>
      <c r="Y395" s="37"/>
      <c r="Z395" s="37"/>
      <c r="AA395" s="37"/>
      <c r="AB395" s="37"/>
      <c r="AC395" s="37"/>
      <c r="AD395" s="37"/>
      <c r="AE395" s="37"/>
      <c r="AF395" s="37"/>
      <c r="AG395" s="37"/>
      <c r="AH395" s="37"/>
      <c r="AI395" s="37"/>
      <c r="AJ395" s="37"/>
      <c r="AK395" s="37"/>
      <c r="AL395" s="37"/>
      <c r="AM395" s="37"/>
      <c r="AN395" s="37"/>
      <c r="AO395" s="37"/>
      <c r="AP395" s="37"/>
      <c r="AQ395" s="37"/>
      <c r="AR395" s="37"/>
      <c r="AS395" s="37"/>
      <c r="AT395" s="37"/>
      <c r="AU395" s="37"/>
      <c r="AV395" s="37"/>
      <c r="AW395" s="37"/>
      <c r="AX395" s="37"/>
      <c r="AY395" s="37"/>
      <c r="AZ395" s="37"/>
      <c r="BA395" s="37"/>
      <c r="BB395" s="37"/>
      <c r="BC395" s="37"/>
      <c r="BD395" s="37"/>
      <c r="BE395" s="37"/>
      <c r="BF395" s="37"/>
    </row>
    <row r="396" spans="1:58" s="39" customFormat="1" ht="11.25" customHeight="1">
      <c r="A396" s="1072"/>
      <c r="B396" s="1075"/>
      <c r="C396" s="1078"/>
      <c r="D396" s="125" t="s">
        <v>367</v>
      </c>
      <c r="E396" s="126"/>
      <c r="F396" s="126"/>
      <c r="G396" s="158">
        <f t="shared" si="36"/>
        <v>0</v>
      </c>
      <c r="H396" s="38"/>
      <c r="I396" s="1080"/>
      <c r="J396" s="1081"/>
      <c r="K396" s="1081"/>
      <c r="L396" s="1081"/>
      <c r="M396" s="1082"/>
      <c r="N396" s="98"/>
      <c r="O396" s="1080"/>
      <c r="P396" s="1081"/>
      <c r="Q396" s="1086"/>
      <c r="R396" s="37"/>
      <c r="S396" s="37"/>
      <c r="T396" s="37"/>
      <c r="U396" s="37"/>
      <c r="V396" s="37"/>
      <c r="W396" s="37"/>
      <c r="X396" s="37"/>
      <c r="Y396" s="37"/>
      <c r="Z396" s="37"/>
      <c r="AA396" s="37"/>
      <c r="AB396" s="37"/>
      <c r="AC396" s="37"/>
      <c r="AD396" s="37"/>
      <c r="AE396" s="37"/>
      <c r="AF396" s="37"/>
      <c r="AG396" s="37"/>
      <c r="AH396" s="37"/>
      <c r="AI396" s="37"/>
      <c r="AJ396" s="37"/>
      <c r="AK396" s="37"/>
      <c r="AL396" s="37"/>
      <c r="AM396" s="37"/>
      <c r="AN396" s="37"/>
      <c r="AO396" s="37"/>
      <c r="AP396" s="37"/>
      <c r="AQ396" s="37"/>
      <c r="AR396" s="37"/>
      <c r="AS396" s="37"/>
      <c r="AT396" s="37"/>
      <c r="AU396" s="37"/>
      <c r="AV396" s="37"/>
      <c r="AW396" s="37"/>
      <c r="AX396" s="37"/>
      <c r="AY396" s="37"/>
      <c r="AZ396" s="37"/>
      <c r="BA396" s="37"/>
      <c r="BB396" s="37"/>
      <c r="BC396" s="37"/>
      <c r="BD396" s="37"/>
      <c r="BE396" s="37"/>
      <c r="BF396" s="37"/>
    </row>
    <row r="397" spans="1:58" s="39" customFormat="1" ht="11.25" customHeight="1">
      <c r="A397" s="1072"/>
      <c r="B397" s="1075"/>
      <c r="C397" s="1078"/>
      <c r="D397" s="127" t="s">
        <v>368</v>
      </c>
      <c r="E397" s="128"/>
      <c r="F397" s="128">
        <v>0.1502</v>
      </c>
      <c r="G397" s="159">
        <f t="shared" si="36"/>
        <v>0.1502</v>
      </c>
      <c r="H397" s="38"/>
      <c r="I397" s="1080"/>
      <c r="J397" s="1081"/>
      <c r="K397" s="1081"/>
      <c r="L397" s="1081"/>
      <c r="M397" s="1082"/>
      <c r="N397" s="98"/>
      <c r="O397" s="1080"/>
      <c r="P397" s="1081"/>
      <c r="Q397" s="1086"/>
      <c r="R397" s="37"/>
      <c r="S397" s="37"/>
      <c r="T397" s="37"/>
      <c r="U397" s="37"/>
      <c r="V397" s="37"/>
      <c r="W397" s="37"/>
      <c r="X397" s="37"/>
      <c r="Y397" s="37"/>
      <c r="Z397" s="37"/>
      <c r="AA397" s="37"/>
      <c r="AB397" s="37"/>
      <c r="AC397" s="37"/>
      <c r="AD397" s="37"/>
      <c r="AE397" s="37"/>
      <c r="AF397" s="37"/>
      <c r="AG397" s="37"/>
      <c r="AH397" s="37"/>
      <c r="AI397" s="37"/>
      <c r="AJ397" s="37"/>
      <c r="AK397" s="37"/>
      <c r="AL397" s="37"/>
      <c r="AM397" s="37"/>
      <c r="AN397" s="37"/>
      <c r="AO397" s="37"/>
      <c r="AP397" s="37"/>
      <c r="AQ397" s="37"/>
      <c r="AR397" s="37"/>
      <c r="AS397" s="37"/>
      <c r="AT397" s="37"/>
      <c r="AU397" s="37"/>
      <c r="AV397" s="37"/>
      <c r="AW397" s="37"/>
      <c r="AX397" s="37"/>
      <c r="AY397" s="37"/>
      <c r="AZ397" s="37"/>
      <c r="BA397" s="37"/>
      <c r="BB397" s="37"/>
      <c r="BC397" s="37"/>
      <c r="BD397" s="37"/>
      <c r="BE397" s="37"/>
      <c r="BF397" s="37"/>
    </row>
    <row r="398" spans="1:58" s="39" customFormat="1" ht="11.25" customHeight="1">
      <c r="A398" s="1073"/>
      <c r="B398" s="1076"/>
      <c r="C398" s="1079"/>
      <c r="D398" s="138" t="s">
        <v>356</v>
      </c>
      <c r="E398" s="139">
        <f>SUM(E389:E397)</f>
        <v>0.5998</v>
      </c>
      <c r="F398" s="139">
        <f>SUM(F389:F397)</f>
        <v>0.4002</v>
      </c>
      <c r="G398" s="99">
        <f>SUM(E389:F397)</f>
        <v>1</v>
      </c>
      <c r="H398" s="119"/>
      <c r="I398" s="1080"/>
      <c r="J398" s="1081"/>
      <c r="K398" s="1081"/>
      <c r="L398" s="1081"/>
      <c r="M398" s="1082"/>
      <c r="N398" s="98"/>
      <c r="O398" s="1080"/>
      <c r="P398" s="1081"/>
      <c r="Q398" s="1086"/>
      <c r="R398" s="37"/>
      <c r="S398" s="37"/>
      <c r="T398" s="37"/>
      <c r="U398" s="37"/>
      <c r="V398" s="37"/>
      <c r="W398" s="37"/>
      <c r="X398" s="37"/>
      <c r="Y398" s="37"/>
      <c r="Z398" s="37"/>
      <c r="AA398" s="37"/>
      <c r="AB398" s="37"/>
      <c r="AC398" s="37"/>
      <c r="AD398" s="37"/>
      <c r="AE398" s="37"/>
      <c r="AF398" s="37"/>
      <c r="AG398" s="37"/>
      <c r="AH398" s="37"/>
      <c r="AI398" s="37"/>
      <c r="AJ398" s="37"/>
      <c r="AK398" s="37"/>
      <c r="AL398" s="37"/>
      <c r="AM398" s="37"/>
      <c r="AN398" s="37"/>
      <c r="AO398" s="37"/>
      <c r="AP398" s="37"/>
      <c r="AQ398" s="37"/>
      <c r="AR398" s="37"/>
      <c r="AS398" s="37"/>
      <c r="AT398" s="37"/>
      <c r="AU398" s="37"/>
      <c r="AV398" s="37"/>
      <c r="AW398" s="37"/>
      <c r="AX398" s="37"/>
      <c r="AY398" s="37"/>
      <c r="AZ398" s="37"/>
      <c r="BA398" s="37"/>
      <c r="BB398" s="37"/>
      <c r="BC398" s="37"/>
      <c r="BD398" s="37"/>
      <c r="BE398" s="37"/>
      <c r="BF398" s="37"/>
    </row>
    <row r="399" spans="1:58" s="39" customFormat="1" ht="11.25" customHeight="1">
      <c r="A399" s="1255">
        <v>39</v>
      </c>
      <c r="B399" s="1091" t="s">
        <v>334</v>
      </c>
      <c r="C399" s="1192" t="s">
        <v>335</v>
      </c>
      <c r="D399" s="130" t="s">
        <v>359</v>
      </c>
      <c r="E399" s="131"/>
      <c r="F399" s="131"/>
      <c r="G399" s="160">
        <f>SUM(E399:F399)</f>
        <v>0</v>
      </c>
      <c r="H399" s="40"/>
      <c r="I399" s="1214" t="s">
        <v>312</v>
      </c>
      <c r="J399" s="1083" t="s">
        <v>38</v>
      </c>
      <c r="K399" s="1083" t="s">
        <v>312</v>
      </c>
      <c r="L399" s="1083" t="s">
        <v>312</v>
      </c>
      <c r="M399" s="1088" t="s">
        <v>312</v>
      </c>
      <c r="N399" s="98"/>
      <c r="O399" s="1109" t="s">
        <v>51</v>
      </c>
      <c r="P399" s="1107" t="s">
        <v>50</v>
      </c>
      <c r="Q399" s="1087" t="s">
        <v>50</v>
      </c>
      <c r="R399" s="37"/>
      <c r="S399" s="37"/>
      <c r="T399" s="37"/>
      <c r="U399" s="37"/>
      <c r="V399" s="37"/>
      <c r="W399" s="37"/>
      <c r="X399" s="37"/>
      <c r="Y399" s="37"/>
      <c r="Z399" s="37"/>
      <c r="AA399" s="37"/>
      <c r="AB399" s="37"/>
      <c r="AC399" s="37"/>
      <c r="AD399" s="37"/>
      <c r="AE399" s="37"/>
      <c r="AF399" s="37"/>
      <c r="AG399" s="37"/>
      <c r="AH399" s="37"/>
      <c r="AI399" s="37"/>
      <c r="AJ399" s="37"/>
      <c r="AK399" s="37"/>
      <c r="AL399" s="37"/>
      <c r="AM399" s="37"/>
      <c r="AN399" s="37"/>
      <c r="AO399" s="37"/>
      <c r="AP399" s="37"/>
      <c r="AQ399" s="37"/>
      <c r="AR399" s="37"/>
      <c r="AS399" s="37"/>
      <c r="AT399" s="37"/>
      <c r="AU399" s="37"/>
      <c r="AV399" s="37"/>
      <c r="AW399" s="37"/>
      <c r="AX399" s="37"/>
      <c r="AY399" s="37"/>
      <c r="AZ399" s="37"/>
      <c r="BA399" s="37"/>
      <c r="BB399" s="37"/>
      <c r="BC399" s="37"/>
      <c r="BD399" s="37"/>
      <c r="BE399" s="37"/>
      <c r="BF399" s="37"/>
    </row>
    <row r="400" spans="1:58" s="39" customFormat="1" ht="11.25" customHeight="1">
      <c r="A400" s="1256"/>
      <c r="B400" s="1092"/>
      <c r="C400" s="1172"/>
      <c r="D400" s="132" t="s">
        <v>361</v>
      </c>
      <c r="E400" s="133"/>
      <c r="F400" s="133"/>
      <c r="G400" s="161">
        <f t="shared" ref="G400:G406" si="37">SUM(E400:F400)</f>
        <v>0</v>
      </c>
      <c r="H400" s="40"/>
      <c r="I400" s="1084"/>
      <c r="J400" s="1083"/>
      <c r="K400" s="1083"/>
      <c r="L400" s="1083"/>
      <c r="M400" s="1088"/>
      <c r="N400" s="98"/>
      <c r="O400" s="1084"/>
      <c r="P400" s="1083"/>
      <c r="Q400" s="1088"/>
      <c r="R400" s="37"/>
      <c r="S400" s="37"/>
      <c r="T400" s="37"/>
      <c r="U400" s="37"/>
      <c r="V400" s="37"/>
      <c r="W400" s="37"/>
      <c r="X400" s="37"/>
      <c r="Y400" s="37"/>
      <c r="Z400" s="37"/>
      <c r="AA400" s="37"/>
      <c r="AB400" s="37"/>
      <c r="AC400" s="37"/>
      <c r="AD400" s="37"/>
      <c r="AE400" s="37"/>
      <c r="AF400" s="37"/>
      <c r="AG400" s="37"/>
      <c r="AH400" s="37"/>
      <c r="AI400" s="37"/>
      <c r="AJ400" s="37"/>
      <c r="AK400" s="37"/>
      <c r="AL400" s="37"/>
      <c r="AM400" s="37"/>
      <c r="AN400" s="37"/>
      <c r="AO400" s="37"/>
      <c r="AP400" s="37"/>
      <c r="AQ400" s="37"/>
      <c r="AR400" s="37"/>
      <c r="AS400" s="37"/>
      <c r="AT400" s="37"/>
      <c r="AU400" s="37"/>
      <c r="AV400" s="37"/>
      <c r="AW400" s="37"/>
      <c r="AX400" s="37"/>
      <c r="AY400" s="37"/>
      <c r="AZ400" s="37"/>
      <c r="BA400" s="37"/>
      <c r="BB400" s="37"/>
      <c r="BC400" s="37"/>
      <c r="BD400" s="37"/>
      <c r="BE400" s="37"/>
      <c r="BF400" s="37"/>
    </row>
    <row r="401" spans="1:58" s="39" customFormat="1" ht="11.25" customHeight="1">
      <c r="A401" s="1256"/>
      <c r="B401" s="1092"/>
      <c r="C401" s="1172"/>
      <c r="D401" s="132" t="s">
        <v>362</v>
      </c>
      <c r="E401" s="133"/>
      <c r="F401" s="133"/>
      <c r="G401" s="161">
        <f t="shared" si="37"/>
        <v>0</v>
      </c>
      <c r="H401" s="40"/>
      <c r="I401" s="1084"/>
      <c r="J401" s="1083"/>
      <c r="K401" s="1083"/>
      <c r="L401" s="1083"/>
      <c r="M401" s="1088"/>
      <c r="N401" s="98"/>
      <c r="O401" s="1084"/>
      <c r="P401" s="1083"/>
      <c r="Q401" s="1088"/>
      <c r="R401" s="37"/>
      <c r="S401" s="37"/>
      <c r="T401" s="37"/>
      <c r="U401" s="37"/>
      <c r="V401" s="37"/>
      <c r="W401" s="37"/>
      <c r="X401" s="37"/>
      <c r="Y401" s="37"/>
      <c r="Z401" s="37"/>
      <c r="AA401" s="37"/>
      <c r="AB401" s="37"/>
      <c r="AC401" s="37"/>
      <c r="AD401" s="37"/>
      <c r="AE401" s="37"/>
      <c r="AF401" s="37"/>
      <c r="AG401" s="37"/>
      <c r="AH401" s="37"/>
      <c r="AI401" s="37"/>
      <c r="AJ401" s="37"/>
      <c r="AK401" s="37"/>
      <c r="AL401" s="37"/>
      <c r="AM401" s="37"/>
      <c r="AN401" s="37"/>
      <c r="AO401" s="37"/>
      <c r="AP401" s="37"/>
      <c r="AQ401" s="37"/>
      <c r="AR401" s="37"/>
      <c r="AS401" s="37"/>
      <c r="AT401" s="37"/>
      <c r="AU401" s="37"/>
      <c r="AV401" s="37"/>
      <c r="AW401" s="37"/>
      <c r="AX401" s="37"/>
      <c r="AY401" s="37"/>
      <c r="AZ401" s="37"/>
      <c r="BA401" s="37"/>
      <c r="BB401" s="37"/>
      <c r="BC401" s="37"/>
      <c r="BD401" s="37"/>
      <c r="BE401" s="37"/>
      <c r="BF401" s="37"/>
    </row>
    <row r="402" spans="1:58" s="39" customFormat="1" ht="11.25" customHeight="1">
      <c r="A402" s="1256"/>
      <c r="B402" s="1092"/>
      <c r="C402" s="1172"/>
      <c r="D402" s="132" t="s">
        <v>363</v>
      </c>
      <c r="E402" s="133"/>
      <c r="F402" s="133"/>
      <c r="G402" s="161">
        <f t="shared" si="37"/>
        <v>0</v>
      </c>
      <c r="H402" s="40"/>
      <c r="I402" s="1084"/>
      <c r="J402" s="1083"/>
      <c r="K402" s="1083"/>
      <c r="L402" s="1083"/>
      <c r="M402" s="1088"/>
      <c r="N402" s="98"/>
      <c r="O402" s="1084"/>
      <c r="P402" s="1083"/>
      <c r="Q402" s="1088"/>
      <c r="R402" s="37"/>
      <c r="S402" s="37"/>
      <c r="T402" s="37"/>
      <c r="U402" s="37"/>
      <c r="V402" s="37"/>
      <c r="W402" s="37"/>
      <c r="X402" s="37"/>
      <c r="Y402" s="37"/>
      <c r="Z402" s="37"/>
      <c r="AA402" s="37"/>
      <c r="AB402" s="37"/>
      <c r="AC402" s="37"/>
      <c r="AD402" s="37"/>
      <c r="AE402" s="37"/>
      <c r="AF402" s="37"/>
      <c r="AG402" s="37"/>
      <c r="AH402" s="37"/>
      <c r="AI402" s="37"/>
      <c r="AJ402" s="37"/>
      <c r="AK402" s="37"/>
      <c r="AL402" s="37"/>
      <c r="AM402" s="37"/>
      <c r="AN402" s="37"/>
      <c r="AO402" s="37"/>
      <c r="AP402" s="37"/>
      <c r="AQ402" s="37"/>
      <c r="AR402" s="37"/>
      <c r="AS402" s="37"/>
      <c r="AT402" s="37"/>
      <c r="AU402" s="37"/>
      <c r="AV402" s="37"/>
      <c r="AW402" s="37"/>
      <c r="AX402" s="37"/>
      <c r="AY402" s="37"/>
      <c r="AZ402" s="37"/>
      <c r="BA402" s="37"/>
      <c r="BB402" s="37"/>
      <c r="BC402" s="37"/>
      <c r="BD402" s="37"/>
      <c r="BE402" s="37"/>
      <c r="BF402" s="37"/>
    </row>
    <row r="403" spans="1:58" s="39" customFormat="1" ht="11.25" customHeight="1">
      <c r="A403" s="1256"/>
      <c r="B403" s="1092"/>
      <c r="C403" s="1172"/>
      <c r="D403" s="132" t="s">
        <v>364</v>
      </c>
      <c r="E403" s="133"/>
      <c r="F403" s="133"/>
      <c r="G403" s="161">
        <f t="shared" si="37"/>
        <v>0</v>
      </c>
      <c r="H403" s="40"/>
      <c r="I403" s="1084"/>
      <c r="J403" s="1083"/>
      <c r="K403" s="1083"/>
      <c r="L403" s="1083"/>
      <c r="M403" s="1088"/>
      <c r="N403" s="98"/>
      <c r="O403" s="1084"/>
      <c r="P403" s="1083"/>
      <c r="Q403" s="1088"/>
      <c r="R403" s="37"/>
      <c r="S403" s="37"/>
      <c r="T403" s="37"/>
      <c r="U403" s="37"/>
      <c r="V403" s="37"/>
      <c r="W403" s="37"/>
      <c r="X403" s="37"/>
      <c r="Y403" s="37"/>
      <c r="Z403" s="37"/>
      <c r="AA403" s="37"/>
      <c r="AB403" s="37"/>
      <c r="AC403" s="37"/>
      <c r="AD403" s="37"/>
      <c r="AE403" s="37"/>
      <c r="AF403" s="37"/>
      <c r="AG403" s="37"/>
      <c r="AH403" s="37"/>
      <c r="AI403" s="37"/>
      <c r="AJ403" s="37"/>
      <c r="AK403" s="37"/>
      <c r="AL403" s="37"/>
      <c r="AM403" s="37"/>
      <c r="AN403" s="37"/>
      <c r="AO403" s="37"/>
      <c r="AP403" s="37"/>
      <c r="AQ403" s="37"/>
      <c r="AR403" s="37"/>
      <c r="AS403" s="37"/>
      <c r="AT403" s="37"/>
      <c r="AU403" s="37"/>
      <c r="AV403" s="37"/>
      <c r="AW403" s="37"/>
      <c r="AX403" s="37"/>
      <c r="AY403" s="37"/>
      <c r="AZ403" s="37"/>
      <c r="BA403" s="37"/>
      <c r="BB403" s="37"/>
      <c r="BC403" s="37"/>
      <c r="BD403" s="37"/>
      <c r="BE403" s="37"/>
      <c r="BF403" s="37"/>
    </row>
    <row r="404" spans="1:58" s="39" customFormat="1" ht="11.25" customHeight="1">
      <c r="A404" s="1256"/>
      <c r="B404" s="1092"/>
      <c r="C404" s="1172"/>
      <c r="D404" s="132" t="s">
        <v>365</v>
      </c>
      <c r="E404" s="133"/>
      <c r="F404" s="133"/>
      <c r="G404" s="161">
        <f t="shared" si="37"/>
        <v>0</v>
      </c>
      <c r="H404" s="40"/>
      <c r="I404" s="1084"/>
      <c r="J404" s="1083"/>
      <c r="K404" s="1083"/>
      <c r="L404" s="1083"/>
      <c r="M404" s="1088"/>
      <c r="N404" s="98"/>
      <c r="O404" s="1084"/>
      <c r="P404" s="1083"/>
      <c r="Q404" s="1088"/>
      <c r="R404" s="37"/>
      <c r="S404" s="37"/>
      <c r="T404" s="37"/>
      <c r="U404" s="37"/>
      <c r="V404" s="37"/>
      <c r="W404" s="37"/>
      <c r="X404" s="37"/>
      <c r="Y404" s="37"/>
      <c r="Z404" s="37"/>
      <c r="AA404" s="37"/>
      <c r="AB404" s="37"/>
      <c r="AC404" s="37"/>
      <c r="AD404" s="37"/>
      <c r="AE404" s="37"/>
      <c r="AF404" s="37"/>
      <c r="AG404" s="37"/>
      <c r="AH404" s="37"/>
      <c r="AI404" s="37"/>
      <c r="AJ404" s="37"/>
      <c r="AK404" s="37"/>
      <c r="AL404" s="37"/>
      <c r="AM404" s="37"/>
      <c r="AN404" s="37"/>
      <c r="AO404" s="37"/>
      <c r="AP404" s="37"/>
      <c r="AQ404" s="37"/>
      <c r="AR404" s="37"/>
      <c r="AS404" s="37"/>
      <c r="AT404" s="37"/>
      <c r="AU404" s="37"/>
      <c r="AV404" s="37"/>
      <c r="AW404" s="37"/>
      <c r="AX404" s="37"/>
      <c r="AY404" s="37"/>
      <c r="AZ404" s="37"/>
      <c r="BA404" s="37"/>
      <c r="BB404" s="37"/>
      <c r="BC404" s="37"/>
      <c r="BD404" s="37"/>
      <c r="BE404" s="37"/>
      <c r="BF404" s="37"/>
    </row>
    <row r="405" spans="1:58" s="39" customFormat="1" ht="11.25" customHeight="1">
      <c r="A405" s="1256"/>
      <c r="B405" s="1092"/>
      <c r="C405" s="1172"/>
      <c r="D405" s="132" t="s">
        <v>366</v>
      </c>
      <c r="E405" s="133"/>
      <c r="F405" s="133"/>
      <c r="G405" s="161">
        <f t="shared" si="37"/>
        <v>0</v>
      </c>
      <c r="H405" s="40"/>
      <c r="I405" s="1084"/>
      <c r="J405" s="1083"/>
      <c r="K405" s="1083"/>
      <c r="L405" s="1083"/>
      <c r="M405" s="1088"/>
      <c r="N405" s="98"/>
      <c r="O405" s="1084"/>
      <c r="P405" s="1083"/>
      <c r="Q405" s="1088"/>
      <c r="R405" s="37"/>
      <c r="S405" s="37"/>
      <c r="T405" s="37"/>
      <c r="U405" s="37"/>
      <c r="V405" s="37"/>
      <c r="W405" s="37"/>
      <c r="X405" s="37"/>
      <c r="Y405" s="37"/>
      <c r="Z405" s="37"/>
      <c r="AA405" s="37"/>
      <c r="AB405" s="37"/>
      <c r="AC405" s="37"/>
      <c r="AD405" s="37"/>
      <c r="AE405" s="37"/>
      <c r="AF405" s="37"/>
      <c r="AG405" s="37"/>
      <c r="AH405" s="37"/>
      <c r="AI405" s="37"/>
      <c r="AJ405" s="37"/>
      <c r="AK405" s="37"/>
      <c r="AL405" s="37"/>
      <c r="AM405" s="37"/>
      <c r="AN405" s="37"/>
      <c r="AO405" s="37"/>
      <c r="AP405" s="37"/>
      <c r="AQ405" s="37"/>
      <c r="AR405" s="37"/>
      <c r="AS405" s="37"/>
      <c r="AT405" s="37"/>
      <c r="AU405" s="37"/>
      <c r="AV405" s="37"/>
      <c r="AW405" s="37"/>
      <c r="AX405" s="37"/>
      <c r="AY405" s="37"/>
      <c r="AZ405" s="37"/>
      <c r="BA405" s="37"/>
      <c r="BB405" s="37"/>
      <c r="BC405" s="37"/>
      <c r="BD405" s="37"/>
      <c r="BE405" s="37"/>
      <c r="BF405" s="37"/>
    </row>
    <row r="406" spans="1:58" s="39" customFormat="1" ht="11.25" customHeight="1">
      <c r="A406" s="1256"/>
      <c r="B406" s="1092"/>
      <c r="C406" s="1172"/>
      <c r="D406" s="132" t="s">
        <v>367</v>
      </c>
      <c r="E406" s="133"/>
      <c r="F406" s="133"/>
      <c r="G406" s="161">
        <f t="shared" si="37"/>
        <v>0</v>
      </c>
      <c r="H406" s="40"/>
      <c r="I406" s="1084"/>
      <c r="J406" s="1083"/>
      <c r="K406" s="1083"/>
      <c r="L406" s="1083"/>
      <c r="M406" s="1088"/>
      <c r="N406" s="98"/>
      <c r="O406" s="1084"/>
      <c r="P406" s="1083"/>
      <c r="Q406" s="1088"/>
      <c r="R406" s="37"/>
      <c r="S406" s="37"/>
      <c r="T406" s="37"/>
      <c r="U406" s="37"/>
      <c r="V406" s="37"/>
      <c r="W406" s="37"/>
      <c r="X406" s="37"/>
      <c r="Y406" s="37"/>
      <c r="Z406" s="37"/>
      <c r="AA406" s="37"/>
      <c r="AB406" s="37"/>
      <c r="AC406" s="37"/>
      <c r="AD406" s="37"/>
      <c r="AE406" s="37"/>
      <c r="AF406" s="37"/>
      <c r="AG406" s="37"/>
      <c r="AH406" s="37"/>
      <c r="AI406" s="37"/>
      <c r="AJ406" s="37"/>
      <c r="AK406" s="37"/>
      <c r="AL406" s="37"/>
      <c r="AM406" s="37"/>
      <c r="AN406" s="37"/>
      <c r="AO406" s="37"/>
      <c r="AP406" s="37"/>
      <c r="AQ406" s="37"/>
      <c r="AR406" s="37"/>
      <c r="AS406" s="37"/>
      <c r="AT406" s="37"/>
      <c r="AU406" s="37"/>
      <c r="AV406" s="37"/>
      <c r="AW406" s="37"/>
      <c r="AX406" s="37"/>
      <c r="AY406" s="37"/>
      <c r="AZ406" s="37"/>
      <c r="BA406" s="37"/>
      <c r="BB406" s="37"/>
      <c r="BC406" s="37"/>
      <c r="BD406" s="37"/>
      <c r="BE406" s="37"/>
      <c r="BF406" s="37"/>
    </row>
    <row r="407" spans="1:58" s="39" customFormat="1" ht="11.25" customHeight="1">
      <c r="A407" s="1256"/>
      <c r="B407" s="1092"/>
      <c r="C407" s="1172"/>
      <c r="D407" s="134" t="s">
        <v>368</v>
      </c>
      <c r="E407" s="135"/>
      <c r="F407" s="135" t="s">
        <v>396</v>
      </c>
      <c r="G407" s="162">
        <v>1</v>
      </c>
      <c r="H407" s="40"/>
      <c r="I407" s="1084"/>
      <c r="J407" s="1083"/>
      <c r="K407" s="1083"/>
      <c r="L407" s="1083"/>
      <c r="M407" s="1088"/>
      <c r="N407" s="98"/>
      <c r="O407" s="1084"/>
      <c r="P407" s="1083"/>
      <c r="Q407" s="1088"/>
      <c r="R407" s="37"/>
      <c r="S407" s="37"/>
      <c r="T407" s="37"/>
      <c r="U407" s="37"/>
      <c r="V407" s="37"/>
      <c r="W407" s="37"/>
      <c r="X407" s="37"/>
      <c r="Y407" s="37"/>
      <c r="Z407" s="37"/>
      <c r="AA407" s="37"/>
      <c r="AB407" s="37"/>
      <c r="AC407" s="37"/>
      <c r="AD407" s="37"/>
      <c r="AE407" s="37"/>
      <c r="AF407" s="37"/>
      <c r="AG407" s="37"/>
      <c r="AH407" s="37"/>
      <c r="AI407" s="37"/>
      <c r="AJ407" s="37"/>
      <c r="AK407" s="37"/>
      <c r="AL407" s="37"/>
      <c r="AM407" s="37"/>
      <c r="AN407" s="37"/>
      <c r="AO407" s="37"/>
      <c r="AP407" s="37"/>
      <c r="AQ407" s="37"/>
      <c r="AR407" s="37"/>
      <c r="AS407" s="37"/>
      <c r="AT407" s="37"/>
      <c r="AU407" s="37"/>
      <c r="AV407" s="37"/>
      <c r="AW407" s="37"/>
      <c r="AX407" s="37"/>
      <c r="AY407" s="37"/>
      <c r="AZ407" s="37"/>
      <c r="BA407" s="37"/>
      <c r="BB407" s="37"/>
      <c r="BC407" s="37"/>
      <c r="BD407" s="37"/>
      <c r="BE407" s="37"/>
      <c r="BF407" s="37"/>
    </row>
    <row r="408" spans="1:58" s="39" customFormat="1" ht="11.25" customHeight="1" thickBot="1">
      <c r="A408" s="1257"/>
      <c r="B408" s="1194"/>
      <c r="C408" s="1195"/>
      <c r="D408" s="985" t="s">
        <v>356</v>
      </c>
      <c r="E408" s="986">
        <f>SUM(E399:E407)</f>
        <v>0</v>
      </c>
      <c r="F408" s="986">
        <v>1</v>
      </c>
      <c r="G408" s="987">
        <v>1</v>
      </c>
      <c r="H408" s="119"/>
      <c r="I408" s="1223"/>
      <c r="J408" s="1224"/>
      <c r="K408" s="1224"/>
      <c r="L408" s="1224"/>
      <c r="M408" s="1090"/>
      <c r="N408" s="98"/>
      <c r="O408" s="1223"/>
      <c r="P408" s="1224"/>
      <c r="Q408" s="1090"/>
      <c r="R408" s="37"/>
      <c r="S408" s="37"/>
      <c r="T408" s="37"/>
      <c r="U408" s="37"/>
      <c r="V408" s="37"/>
      <c r="W408" s="37"/>
      <c r="X408" s="37"/>
      <c r="Y408" s="37"/>
      <c r="Z408" s="37"/>
      <c r="AA408" s="37"/>
      <c r="AB408" s="37"/>
      <c r="AC408" s="37"/>
      <c r="AD408" s="37"/>
      <c r="AE408" s="37"/>
      <c r="AF408" s="37"/>
      <c r="AG408" s="37"/>
      <c r="AH408" s="37"/>
      <c r="AI408" s="37"/>
      <c r="AJ408" s="37"/>
      <c r="AK408" s="37"/>
      <c r="AL408" s="37"/>
      <c r="AM408" s="37"/>
      <c r="AN408" s="37"/>
      <c r="AO408" s="37"/>
      <c r="AP408" s="37"/>
      <c r="AQ408" s="37"/>
      <c r="AR408" s="37"/>
      <c r="AS408" s="37"/>
      <c r="AT408" s="37"/>
      <c r="AU408" s="37"/>
      <c r="AV408" s="37"/>
      <c r="AW408" s="37"/>
      <c r="AX408" s="37"/>
      <c r="AY408" s="37"/>
      <c r="AZ408" s="37"/>
      <c r="BA408" s="37"/>
      <c r="BB408" s="37"/>
      <c r="BC408" s="37"/>
      <c r="BD408" s="37"/>
      <c r="BE408" s="37"/>
      <c r="BF408" s="37"/>
    </row>
    <row r="409" spans="1:58" s="39" customFormat="1">
      <c r="A409" s="37"/>
      <c r="B409" s="37"/>
      <c r="C409" s="988"/>
      <c r="D409" s="952"/>
      <c r="E409" s="952"/>
      <c r="F409" s="952"/>
      <c r="G409" s="952"/>
      <c r="H409" s="952"/>
      <c r="I409" s="37"/>
      <c r="J409" s="37"/>
      <c r="K409" s="37"/>
      <c r="L409" s="37"/>
      <c r="M409" s="37"/>
      <c r="N409" s="37"/>
      <c r="O409" s="37"/>
      <c r="P409" s="37"/>
      <c r="Q409" s="37"/>
      <c r="R409" s="37"/>
      <c r="S409" s="37"/>
      <c r="T409" s="37"/>
      <c r="U409" s="37"/>
      <c r="V409" s="37"/>
      <c r="W409" s="37"/>
      <c r="X409" s="37"/>
      <c r="Y409" s="37"/>
      <c r="Z409" s="37"/>
      <c r="AA409" s="37"/>
      <c r="AB409" s="37"/>
      <c r="AC409" s="37"/>
      <c r="AD409" s="37"/>
      <c r="AE409" s="37"/>
      <c r="AF409" s="37"/>
      <c r="AG409" s="37"/>
      <c r="AH409" s="37"/>
      <c r="AI409" s="37"/>
      <c r="AJ409" s="37"/>
      <c r="AK409" s="37"/>
      <c r="AL409" s="37"/>
      <c r="AM409" s="37"/>
      <c r="AN409" s="37"/>
      <c r="AO409" s="37"/>
      <c r="AP409" s="37"/>
      <c r="AQ409" s="37"/>
      <c r="AR409" s="37"/>
      <c r="AS409" s="37"/>
      <c r="AT409" s="37"/>
      <c r="AU409" s="37"/>
      <c r="AV409" s="37"/>
      <c r="AW409" s="37"/>
      <c r="AX409" s="37"/>
      <c r="AY409" s="37"/>
      <c r="AZ409" s="37"/>
      <c r="BA409" s="37"/>
      <c r="BB409" s="37"/>
      <c r="BC409" s="37"/>
      <c r="BD409" s="37"/>
      <c r="BE409" s="37"/>
      <c r="BF409" s="37"/>
    </row>
    <row r="410" spans="1:58">
      <c r="A410" s="11"/>
      <c r="B410" s="11"/>
      <c r="C410" s="43"/>
      <c r="D410" s="18"/>
      <c r="E410" s="18"/>
      <c r="F410" s="18"/>
      <c r="G410" s="18"/>
      <c r="I410" s="11"/>
      <c r="J410" s="11"/>
      <c r="K410" s="11"/>
      <c r="L410" s="11"/>
      <c r="M410" s="11"/>
      <c r="O410" s="11"/>
      <c r="P410" s="11"/>
      <c r="Q410" s="11"/>
    </row>
    <row r="411" spans="1:58">
      <c r="A411" s="11"/>
      <c r="B411" s="11"/>
      <c r="C411" s="43"/>
      <c r="D411" s="18"/>
      <c r="E411" s="18"/>
      <c r="F411" s="18"/>
      <c r="G411" s="18"/>
      <c r="I411" s="11"/>
      <c r="J411" s="11"/>
      <c r="K411" s="11"/>
      <c r="L411" s="11"/>
      <c r="M411" s="11"/>
      <c r="O411" s="11"/>
      <c r="P411" s="11"/>
      <c r="Q411" s="11"/>
    </row>
    <row r="412" spans="1:58">
      <c r="A412" s="11"/>
      <c r="B412" s="11"/>
      <c r="C412" s="43"/>
      <c r="D412" s="18"/>
      <c r="E412" s="18"/>
      <c r="F412" s="18"/>
      <c r="G412" s="18"/>
      <c r="I412" s="11"/>
      <c r="J412" s="11"/>
      <c r="K412" s="11"/>
      <c r="L412" s="11"/>
      <c r="M412" s="11"/>
      <c r="O412" s="11"/>
      <c r="P412" s="11"/>
      <c r="Q412" s="11"/>
    </row>
    <row r="413" spans="1:58">
      <c r="A413" s="11"/>
      <c r="B413" s="11"/>
      <c r="C413" s="43"/>
      <c r="D413" s="18"/>
      <c r="E413" s="18"/>
      <c r="F413" s="18"/>
      <c r="G413" s="18"/>
      <c r="I413" s="11"/>
      <c r="J413" s="11"/>
      <c r="K413" s="11"/>
      <c r="L413" s="11"/>
      <c r="M413" s="11"/>
      <c r="O413" s="11"/>
      <c r="P413" s="11"/>
      <c r="Q413" s="11"/>
    </row>
    <row r="414" spans="1:58">
      <c r="A414" s="11"/>
      <c r="B414" s="11"/>
      <c r="C414" s="43"/>
      <c r="D414" s="18"/>
      <c r="E414" s="18"/>
      <c r="F414" s="18"/>
      <c r="G414" s="18"/>
      <c r="I414" s="11"/>
      <c r="J414" s="11"/>
      <c r="K414" s="11"/>
      <c r="L414" s="11"/>
      <c r="M414" s="11"/>
      <c r="O414" s="11"/>
      <c r="P414" s="11"/>
      <c r="Q414" s="11"/>
    </row>
    <row r="415" spans="1:58">
      <c r="A415" s="11"/>
      <c r="B415" s="11"/>
      <c r="C415" s="43"/>
      <c r="D415" s="18"/>
      <c r="E415" s="18"/>
      <c r="F415" s="18"/>
      <c r="G415" s="18"/>
      <c r="I415" s="11"/>
      <c r="J415" s="11"/>
      <c r="K415" s="11"/>
      <c r="L415" s="11"/>
      <c r="M415" s="11"/>
      <c r="O415" s="11"/>
      <c r="P415" s="11"/>
      <c r="Q415" s="11"/>
    </row>
    <row r="416" spans="1:58">
      <c r="A416" s="11"/>
      <c r="B416" s="11"/>
      <c r="C416" s="43"/>
      <c r="D416" s="18"/>
      <c r="E416" s="18"/>
      <c r="F416" s="18"/>
      <c r="G416" s="18"/>
      <c r="I416" s="11"/>
      <c r="J416" s="11"/>
      <c r="K416" s="11"/>
      <c r="L416" s="11"/>
      <c r="M416" s="11"/>
      <c r="O416" s="11"/>
      <c r="P416" s="11"/>
      <c r="Q416" s="11"/>
    </row>
    <row r="417" spans="1:17">
      <c r="A417" s="11"/>
      <c r="B417" s="11"/>
      <c r="C417" s="43"/>
      <c r="D417" s="18"/>
      <c r="E417" s="18"/>
      <c r="F417" s="18"/>
      <c r="G417" s="18"/>
      <c r="I417" s="11"/>
      <c r="J417" s="11"/>
      <c r="K417" s="11"/>
      <c r="L417" s="11"/>
      <c r="M417" s="11"/>
      <c r="O417" s="11"/>
      <c r="P417" s="11"/>
      <c r="Q417" s="11"/>
    </row>
    <row r="418" spans="1:17">
      <c r="A418" s="11"/>
      <c r="B418" s="11"/>
      <c r="C418" s="43"/>
      <c r="D418" s="18"/>
      <c r="E418" s="18"/>
      <c r="F418" s="18"/>
      <c r="G418" s="18"/>
      <c r="I418" s="11"/>
      <c r="J418" s="11"/>
      <c r="K418" s="11"/>
      <c r="L418" s="11"/>
      <c r="M418" s="11"/>
      <c r="O418" s="11"/>
      <c r="P418" s="11"/>
      <c r="Q418" s="11"/>
    </row>
    <row r="419" spans="1:17">
      <c r="A419" s="11"/>
      <c r="B419" s="11"/>
      <c r="C419" s="43"/>
      <c r="D419" s="18"/>
      <c r="E419" s="18"/>
      <c r="F419" s="18"/>
      <c r="G419" s="18"/>
      <c r="I419" s="11"/>
      <c r="J419" s="11"/>
      <c r="K419" s="11"/>
      <c r="L419" s="11"/>
      <c r="M419" s="11"/>
      <c r="O419" s="11"/>
      <c r="P419" s="11"/>
      <c r="Q419" s="11"/>
    </row>
    <row r="420" spans="1:17">
      <c r="A420" s="11"/>
      <c r="B420" s="11"/>
      <c r="C420" s="43"/>
      <c r="D420" s="18"/>
      <c r="E420" s="18"/>
      <c r="F420" s="18"/>
      <c r="G420" s="18"/>
      <c r="I420" s="11"/>
      <c r="J420" s="11"/>
      <c r="K420" s="11"/>
      <c r="L420" s="11"/>
      <c r="M420" s="11"/>
      <c r="O420" s="11"/>
      <c r="P420" s="11"/>
      <c r="Q420" s="11"/>
    </row>
    <row r="421" spans="1:17">
      <c r="A421" s="11"/>
      <c r="B421" s="11"/>
      <c r="C421" s="43"/>
      <c r="D421" s="18"/>
      <c r="E421" s="18"/>
      <c r="F421" s="18"/>
      <c r="G421" s="18"/>
      <c r="I421" s="11"/>
      <c r="J421" s="11"/>
      <c r="K421" s="11"/>
      <c r="L421" s="11"/>
      <c r="M421" s="11"/>
      <c r="O421" s="11"/>
      <c r="P421" s="11"/>
      <c r="Q421" s="11"/>
    </row>
    <row r="422" spans="1:17">
      <c r="A422" s="11"/>
      <c r="B422" s="11"/>
      <c r="C422" s="43"/>
      <c r="D422" s="18"/>
      <c r="E422" s="18"/>
      <c r="F422" s="18"/>
      <c r="G422" s="18"/>
      <c r="I422" s="11"/>
      <c r="J422" s="11"/>
      <c r="K422" s="11"/>
      <c r="L422" s="11"/>
      <c r="M422" s="11"/>
      <c r="O422" s="11"/>
      <c r="P422" s="11"/>
      <c r="Q422" s="11"/>
    </row>
    <row r="423" spans="1:17">
      <c r="A423" s="11"/>
      <c r="B423" s="11"/>
      <c r="C423" s="43"/>
      <c r="D423" s="18"/>
      <c r="E423" s="18"/>
      <c r="F423" s="18"/>
      <c r="G423" s="18"/>
      <c r="I423" s="11"/>
      <c r="J423" s="11"/>
      <c r="K423" s="11"/>
      <c r="L423" s="11"/>
      <c r="M423" s="11"/>
      <c r="O423" s="11"/>
      <c r="P423" s="11"/>
      <c r="Q423" s="11"/>
    </row>
    <row r="424" spans="1:17">
      <c r="A424" s="11"/>
      <c r="B424" s="11"/>
      <c r="C424" s="43"/>
      <c r="D424" s="18"/>
      <c r="E424" s="18"/>
      <c r="F424" s="18"/>
      <c r="G424" s="18"/>
      <c r="I424" s="11"/>
      <c r="J424" s="11"/>
      <c r="K424" s="11"/>
      <c r="L424" s="11"/>
      <c r="M424" s="11"/>
      <c r="O424" s="11"/>
      <c r="P424" s="11"/>
      <c r="Q424" s="11"/>
    </row>
    <row r="425" spans="1:17">
      <c r="A425" s="11"/>
      <c r="B425" s="11"/>
      <c r="C425" s="43"/>
      <c r="D425" s="18"/>
      <c r="E425" s="18"/>
      <c r="F425" s="18"/>
      <c r="G425" s="18"/>
      <c r="I425" s="11"/>
      <c r="J425" s="11"/>
      <c r="K425" s="11"/>
      <c r="L425" s="11"/>
      <c r="M425" s="11"/>
      <c r="O425" s="11"/>
      <c r="P425" s="11"/>
      <c r="Q425" s="11"/>
    </row>
    <row r="426" spans="1:17">
      <c r="A426" s="11"/>
      <c r="B426" s="11"/>
      <c r="C426" s="43"/>
      <c r="D426" s="18"/>
      <c r="E426" s="18"/>
      <c r="F426" s="18"/>
      <c r="G426" s="18"/>
      <c r="I426" s="11"/>
      <c r="J426" s="11"/>
      <c r="K426" s="11"/>
      <c r="L426" s="11"/>
      <c r="M426" s="11"/>
      <c r="O426" s="11"/>
      <c r="P426" s="11"/>
      <c r="Q426" s="11"/>
    </row>
    <row r="427" spans="1:17">
      <c r="A427" s="11"/>
      <c r="B427" s="11"/>
      <c r="C427" s="43"/>
      <c r="D427" s="18"/>
      <c r="E427" s="18"/>
      <c r="F427" s="18"/>
      <c r="G427" s="18"/>
      <c r="I427" s="11"/>
      <c r="J427" s="11"/>
      <c r="K427" s="11"/>
      <c r="L427" s="11"/>
      <c r="M427" s="11"/>
      <c r="O427" s="11"/>
      <c r="P427" s="11"/>
      <c r="Q427" s="11"/>
    </row>
    <row r="428" spans="1:17">
      <c r="A428" s="11"/>
      <c r="B428" s="11"/>
      <c r="C428" s="43"/>
      <c r="D428" s="18"/>
      <c r="E428" s="18"/>
      <c r="F428" s="18"/>
      <c r="G428" s="18"/>
      <c r="I428" s="11"/>
      <c r="J428" s="11"/>
      <c r="K428" s="11"/>
      <c r="L428" s="11"/>
      <c r="M428" s="11"/>
      <c r="O428" s="11"/>
      <c r="P428" s="11"/>
      <c r="Q428" s="11"/>
    </row>
    <row r="429" spans="1:17">
      <c r="A429" s="11"/>
      <c r="B429" s="11"/>
      <c r="C429" s="43"/>
      <c r="D429" s="18"/>
      <c r="E429" s="18"/>
      <c r="F429" s="18"/>
      <c r="G429" s="18"/>
      <c r="I429" s="11"/>
      <c r="J429" s="11"/>
      <c r="K429" s="11"/>
      <c r="L429" s="11"/>
      <c r="M429" s="11"/>
      <c r="O429" s="11"/>
      <c r="P429" s="11"/>
      <c r="Q429" s="11"/>
    </row>
    <row r="430" spans="1:17">
      <c r="A430" s="11"/>
      <c r="B430" s="11"/>
      <c r="C430" s="43"/>
      <c r="D430" s="18"/>
      <c r="E430" s="18"/>
      <c r="F430" s="18"/>
      <c r="G430" s="18"/>
      <c r="I430" s="11"/>
      <c r="J430" s="11"/>
      <c r="K430" s="11"/>
      <c r="L430" s="11"/>
      <c r="M430" s="11"/>
      <c r="O430" s="11"/>
      <c r="P430" s="11"/>
      <c r="Q430" s="11"/>
    </row>
    <row r="431" spans="1:17">
      <c r="A431" s="11"/>
      <c r="B431" s="11"/>
      <c r="C431" s="43"/>
      <c r="D431" s="18"/>
      <c r="E431" s="18"/>
      <c r="F431" s="18"/>
      <c r="G431" s="18"/>
      <c r="I431" s="11"/>
      <c r="J431" s="11"/>
      <c r="K431" s="11"/>
      <c r="L431" s="11"/>
      <c r="M431" s="11"/>
      <c r="O431" s="11"/>
      <c r="P431" s="11"/>
      <c r="Q431" s="11"/>
    </row>
    <row r="432" spans="1:17">
      <c r="A432" s="11"/>
      <c r="B432" s="11"/>
      <c r="C432" s="43"/>
      <c r="D432" s="18"/>
      <c r="E432" s="18"/>
      <c r="F432" s="18"/>
      <c r="G432" s="18"/>
      <c r="I432" s="11"/>
      <c r="J432" s="11"/>
      <c r="K432" s="11"/>
      <c r="L432" s="11"/>
      <c r="M432" s="11"/>
      <c r="O432" s="11"/>
      <c r="P432" s="11"/>
      <c r="Q432" s="11"/>
    </row>
    <row r="433" spans="1:17">
      <c r="A433" s="11"/>
      <c r="B433" s="11"/>
      <c r="C433" s="43"/>
      <c r="D433" s="18"/>
      <c r="E433" s="18"/>
      <c r="F433" s="18"/>
      <c r="G433" s="18"/>
      <c r="I433" s="11"/>
      <c r="J433" s="11"/>
      <c r="K433" s="11"/>
      <c r="L433" s="11"/>
      <c r="M433" s="11"/>
      <c r="O433" s="11"/>
      <c r="P433" s="11"/>
      <c r="Q433" s="11"/>
    </row>
    <row r="434" spans="1:17">
      <c r="A434" s="11"/>
      <c r="B434" s="11"/>
      <c r="C434" s="43"/>
      <c r="D434" s="18"/>
      <c r="E434" s="18"/>
      <c r="F434" s="18"/>
      <c r="G434" s="18"/>
      <c r="I434" s="11"/>
      <c r="J434" s="11"/>
      <c r="K434" s="11"/>
      <c r="L434" s="11"/>
      <c r="M434" s="11"/>
      <c r="O434" s="11"/>
      <c r="P434" s="11"/>
      <c r="Q434" s="11"/>
    </row>
    <row r="435" spans="1:17">
      <c r="A435" s="11"/>
      <c r="B435" s="11"/>
      <c r="C435" s="43"/>
      <c r="D435" s="18"/>
      <c r="E435" s="18"/>
      <c r="F435" s="18"/>
      <c r="G435" s="18"/>
      <c r="I435" s="11"/>
      <c r="J435" s="11"/>
      <c r="K435" s="11"/>
      <c r="L435" s="11"/>
      <c r="M435" s="11"/>
      <c r="O435" s="11"/>
      <c r="P435" s="11"/>
      <c r="Q435" s="11"/>
    </row>
    <row r="436" spans="1:17">
      <c r="A436" s="11"/>
      <c r="B436" s="11"/>
      <c r="C436" s="43"/>
      <c r="D436" s="18"/>
      <c r="E436" s="18"/>
      <c r="F436" s="18"/>
      <c r="G436" s="18"/>
      <c r="I436" s="11"/>
      <c r="J436" s="11"/>
      <c r="K436" s="11"/>
      <c r="L436" s="11"/>
      <c r="M436" s="11"/>
      <c r="O436" s="11"/>
      <c r="P436" s="11"/>
      <c r="Q436" s="11"/>
    </row>
    <row r="437" spans="1:17">
      <c r="A437" s="11"/>
      <c r="B437" s="11"/>
      <c r="C437" s="43"/>
      <c r="D437" s="18"/>
      <c r="E437" s="18"/>
      <c r="F437" s="18"/>
      <c r="G437" s="18"/>
      <c r="I437" s="11"/>
      <c r="J437" s="11"/>
      <c r="K437" s="11"/>
      <c r="L437" s="11"/>
      <c r="M437" s="11"/>
      <c r="O437" s="11"/>
      <c r="P437" s="11"/>
      <c r="Q437" s="11"/>
    </row>
    <row r="438" spans="1:17">
      <c r="A438" s="11"/>
      <c r="B438" s="11"/>
      <c r="C438" s="43"/>
      <c r="D438" s="18"/>
      <c r="E438" s="18"/>
      <c r="F438" s="18"/>
      <c r="G438" s="18"/>
      <c r="I438" s="11"/>
      <c r="J438" s="11"/>
      <c r="K438" s="11"/>
      <c r="L438" s="11"/>
      <c r="M438" s="11"/>
      <c r="O438" s="11"/>
      <c r="P438" s="11"/>
      <c r="Q438" s="11"/>
    </row>
    <row r="439" spans="1:17">
      <c r="A439" s="11"/>
      <c r="B439" s="11"/>
      <c r="C439" s="43"/>
      <c r="D439" s="18"/>
      <c r="E439" s="18"/>
      <c r="F439" s="18"/>
      <c r="G439" s="18"/>
      <c r="I439" s="11"/>
      <c r="J439" s="11"/>
      <c r="K439" s="11"/>
      <c r="L439" s="11"/>
      <c r="M439" s="11"/>
      <c r="O439" s="11"/>
      <c r="P439" s="11"/>
      <c r="Q439" s="11"/>
    </row>
    <row r="440" spans="1:17">
      <c r="A440" s="11"/>
      <c r="B440" s="11"/>
      <c r="C440" s="43"/>
      <c r="D440" s="18"/>
      <c r="E440" s="18"/>
      <c r="F440" s="18"/>
      <c r="G440" s="18"/>
      <c r="I440" s="11"/>
      <c r="J440" s="11"/>
      <c r="K440" s="11"/>
      <c r="L440" s="11"/>
      <c r="M440" s="11"/>
      <c r="O440" s="11"/>
      <c r="P440" s="11"/>
      <c r="Q440" s="11"/>
    </row>
    <row r="441" spans="1:17">
      <c r="A441" s="11"/>
      <c r="B441" s="11"/>
      <c r="C441" s="43"/>
      <c r="D441" s="18"/>
      <c r="E441" s="18"/>
      <c r="F441" s="18"/>
      <c r="G441" s="18"/>
      <c r="I441" s="11"/>
      <c r="J441" s="11"/>
      <c r="K441" s="11"/>
      <c r="L441" s="11"/>
      <c r="M441" s="11"/>
      <c r="O441" s="11"/>
      <c r="P441" s="11"/>
      <c r="Q441" s="11"/>
    </row>
    <row r="442" spans="1:17">
      <c r="A442" s="11"/>
      <c r="B442" s="11"/>
      <c r="C442" s="43"/>
      <c r="D442" s="18"/>
      <c r="E442" s="18"/>
      <c r="F442" s="18"/>
      <c r="G442" s="18"/>
      <c r="I442" s="11"/>
      <c r="J442" s="11"/>
      <c r="K442" s="11"/>
      <c r="L442" s="11"/>
      <c r="M442" s="11"/>
      <c r="O442" s="11"/>
      <c r="P442" s="11"/>
      <c r="Q442" s="11"/>
    </row>
    <row r="443" spans="1:17">
      <c r="A443" s="11"/>
      <c r="B443" s="11"/>
      <c r="C443" s="43"/>
      <c r="D443" s="18"/>
      <c r="E443" s="18"/>
      <c r="F443" s="18"/>
      <c r="G443" s="18"/>
      <c r="I443" s="11"/>
      <c r="J443" s="11"/>
      <c r="K443" s="11"/>
      <c r="L443" s="11"/>
      <c r="M443" s="11"/>
      <c r="O443" s="11"/>
      <c r="P443" s="11"/>
      <c r="Q443" s="11"/>
    </row>
    <row r="444" spans="1:17">
      <c r="A444" s="11"/>
      <c r="B444" s="11"/>
      <c r="C444" s="43"/>
      <c r="D444" s="18"/>
      <c r="E444" s="18"/>
      <c r="F444" s="18"/>
      <c r="G444" s="18"/>
      <c r="I444" s="11"/>
      <c r="J444" s="11"/>
      <c r="K444" s="11"/>
      <c r="L444" s="11"/>
      <c r="M444" s="11"/>
      <c r="O444" s="11"/>
      <c r="P444" s="11"/>
      <c r="Q444" s="11"/>
    </row>
    <row r="445" spans="1:17">
      <c r="A445" s="11"/>
      <c r="B445" s="11"/>
      <c r="C445" s="43"/>
      <c r="D445" s="18"/>
      <c r="E445" s="18"/>
      <c r="F445" s="18"/>
      <c r="G445" s="18"/>
      <c r="I445" s="11"/>
      <c r="J445" s="11"/>
      <c r="K445" s="11"/>
      <c r="L445" s="11"/>
      <c r="M445" s="11"/>
      <c r="O445" s="11"/>
      <c r="P445" s="11"/>
      <c r="Q445" s="11"/>
    </row>
    <row r="446" spans="1:17">
      <c r="A446" s="11"/>
      <c r="B446" s="11"/>
      <c r="C446" s="43"/>
      <c r="D446" s="18"/>
      <c r="E446" s="18"/>
      <c r="F446" s="18"/>
      <c r="G446" s="18"/>
      <c r="I446" s="11"/>
      <c r="J446" s="11"/>
      <c r="K446" s="11"/>
      <c r="L446" s="11"/>
      <c r="M446" s="11"/>
      <c r="O446" s="11"/>
      <c r="P446" s="11"/>
      <c r="Q446" s="11"/>
    </row>
    <row r="447" spans="1:17">
      <c r="A447" s="11"/>
      <c r="B447" s="11"/>
      <c r="C447" s="43"/>
      <c r="D447" s="18"/>
      <c r="E447" s="18"/>
      <c r="F447" s="18"/>
      <c r="G447" s="18"/>
      <c r="I447" s="11"/>
      <c r="J447" s="11"/>
      <c r="K447" s="11"/>
      <c r="L447" s="11"/>
      <c r="M447" s="11"/>
      <c r="O447" s="11"/>
      <c r="P447" s="11"/>
      <c r="Q447" s="11"/>
    </row>
    <row r="448" spans="1:17">
      <c r="A448" s="11"/>
      <c r="B448" s="11"/>
      <c r="C448" s="43"/>
      <c r="D448" s="18"/>
      <c r="E448" s="18"/>
      <c r="F448" s="18"/>
      <c r="G448" s="18"/>
      <c r="I448" s="11"/>
      <c r="J448" s="11"/>
      <c r="K448" s="11"/>
      <c r="L448" s="11"/>
      <c r="M448" s="11"/>
      <c r="O448" s="11"/>
      <c r="P448" s="11"/>
      <c r="Q448" s="11"/>
    </row>
    <row r="449" spans="1:17">
      <c r="A449" s="11"/>
      <c r="B449" s="11"/>
      <c r="C449" s="43"/>
      <c r="D449" s="18"/>
      <c r="E449" s="18"/>
      <c r="F449" s="18"/>
      <c r="G449" s="18"/>
      <c r="I449" s="11"/>
      <c r="J449" s="11"/>
      <c r="K449" s="11"/>
      <c r="L449" s="11"/>
      <c r="M449" s="11"/>
      <c r="O449" s="11"/>
      <c r="P449" s="11"/>
      <c r="Q449" s="11"/>
    </row>
    <row r="450" spans="1:17">
      <c r="A450" s="11"/>
      <c r="B450" s="11"/>
      <c r="C450" s="43"/>
      <c r="D450" s="18"/>
      <c r="E450" s="18"/>
      <c r="F450" s="18"/>
      <c r="G450" s="18"/>
      <c r="I450" s="11"/>
      <c r="J450" s="11"/>
      <c r="K450" s="11"/>
      <c r="L450" s="11"/>
      <c r="M450" s="11"/>
      <c r="O450" s="11"/>
      <c r="P450" s="11"/>
      <c r="Q450" s="11"/>
    </row>
    <row r="451" spans="1:17">
      <c r="A451" s="11"/>
      <c r="B451" s="11"/>
      <c r="C451" s="43"/>
      <c r="D451" s="18"/>
      <c r="E451" s="18"/>
      <c r="F451" s="18"/>
      <c r="G451" s="18"/>
      <c r="I451" s="11"/>
      <c r="J451" s="11"/>
      <c r="K451" s="11"/>
      <c r="L451" s="11"/>
      <c r="M451" s="11"/>
      <c r="O451" s="11"/>
      <c r="P451" s="11"/>
      <c r="Q451" s="11"/>
    </row>
    <row r="452" spans="1:17">
      <c r="A452" s="11"/>
      <c r="B452" s="11"/>
      <c r="C452" s="43"/>
      <c r="D452" s="18"/>
      <c r="E452" s="18"/>
      <c r="F452" s="18"/>
      <c r="G452" s="18"/>
      <c r="I452" s="11"/>
      <c r="J452" s="11"/>
      <c r="K452" s="11"/>
      <c r="L452" s="11"/>
      <c r="M452" s="11"/>
      <c r="O452" s="11"/>
      <c r="P452" s="11"/>
      <c r="Q452" s="11"/>
    </row>
    <row r="453" spans="1:17">
      <c r="A453" s="11"/>
      <c r="B453" s="11"/>
      <c r="C453" s="43"/>
      <c r="D453" s="18"/>
      <c r="E453" s="18"/>
      <c r="F453" s="18"/>
      <c r="G453" s="18"/>
      <c r="I453" s="11"/>
      <c r="J453" s="11"/>
      <c r="K453" s="11"/>
      <c r="L453" s="11"/>
      <c r="M453" s="11"/>
      <c r="O453" s="11"/>
      <c r="P453" s="11"/>
      <c r="Q453" s="11"/>
    </row>
    <row r="454" spans="1:17">
      <c r="A454" s="11"/>
      <c r="B454" s="11"/>
      <c r="C454" s="43"/>
      <c r="D454" s="18"/>
      <c r="E454" s="18"/>
      <c r="F454" s="18"/>
      <c r="G454" s="18"/>
      <c r="I454" s="11"/>
      <c r="J454" s="11"/>
      <c r="K454" s="11"/>
      <c r="L454" s="11"/>
      <c r="M454" s="11"/>
      <c r="O454" s="11"/>
      <c r="P454" s="11"/>
      <c r="Q454" s="11"/>
    </row>
    <row r="455" spans="1:17">
      <c r="A455" s="11"/>
      <c r="B455" s="11"/>
      <c r="C455" s="43"/>
      <c r="D455" s="18"/>
      <c r="E455" s="18"/>
      <c r="F455" s="18"/>
      <c r="G455" s="18"/>
      <c r="I455" s="11"/>
      <c r="J455" s="11"/>
      <c r="K455" s="11"/>
      <c r="L455" s="11"/>
      <c r="M455" s="11"/>
      <c r="O455" s="11"/>
      <c r="P455" s="11"/>
      <c r="Q455" s="11"/>
    </row>
    <row r="456" spans="1:17">
      <c r="A456" s="11"/>
      <c r="B456" s="11"/>
      <c r="C456" s="43"/>
      <c r="D456" s="18"/>
      <c r="E456" s="18"/>
    </row>
    <row r="1048566" ht="15" customHeight="1"/>
  </sheetData>
  <mergeCells count="444">
    <mergeCell ref="P179:P188"/>
    <mergeCell ref="Q179:Q188"/>
    <mergeCell ref="A179:A188"/>
    <mergeCell ref="B179:B188"/>
    <mergeCell ref="C179:C188"/>
    <mergeCell ref="I179:I188"/>
    <mergeCell ref="J179:J188"/>
    <mergeCell ref="K179:K188"/>
    <mergeCell ref="L179:L188"/>
    <mergeCell ref="M179:M188"/>
    <mergeCell ref="O179:O188"/>
    <mergeCell ref="Q29:Q38"/>
    <mergeCell ref="D5:G5"/>
    <mergeCell ref="A399:A408"/>
    <mergeCell ref="A229:A238"/>
    <mergeCell ref="A239:A248"/>
    <mergeCell ref="A259:A268"/>
    <mergeCell ref="A269:A278"/>
    <mergeCell ref="A279:A288"/>
    <mergeCell ref="A289:A298"/>
    <mergeCell ref="A299:A308"/>
    <mergeCell ref="A319:A328"/>
    <mergeCell ref="A329:A338"/>
    <mergeCell ref="A309:A318"/>
    <mergeCell ref="A339:A348"/>
    <mergeCell ref="A209:A218"/>
    <mergeCell ref="A189:A198"/>
    <mergeCell ref="A219:A228"/>
    <mergeCell ref="A359:A368"/>
    <mergeCell ref="A369:A378"/>
    <mergeCell ref="A389:A398"/>
    <mergeCell ref="A379:A388"/>
    <mergeCell ref="A99:A108"/>
    <mergeCell ref="A109:A118"/>
    <mergeCell ref="A199:A208"/>
    <mergeCell ref="A149:A158"/>
    <mergeCell ref="A159:A168"/>
    <mergeCell ref="A169:A178"/>
    <mergeCell ref="A9:A18"/>
    <mergeCell ref="A19:A28"/>
    <mergeCell ref="A29:A38"/>
    <mergeCell ref="A49:A58"/>
    <mergeCell ref="A39:A48"/>
    <mergeCell ref="A59:A68"/>
    <mergeCell ref="A69:A78"/>
    <mergeCell ref="A79:A88"/>
    <mergeCell ref="A89:A98"/>
    <mergeCell ref="M89:M98"/>
    <mergeCell ref="M99:M108"/>
    <mergeCell ref="M109:M118"/>
    <mergeCell ref="A119:A128"/>
    <mergeCell ref="A129:A138"/>
    <mergeCell ref="A139:A148"/>
    <mergeCell ref="I139:I148"/>
    <mergeCell ref="J139:J148"/>
    <mergeCell ref="K139:K148"/>
    <mergeCell ref="L139:L148"/>
    <mergeCell ref="I129:I138"/>
    <mergeCell ref="J129:J138"/>
    <mergeCell ref="K129:K138"/>
    <mergeCell ref="L129:L138"/>
    <mergeCell ref="I109:I118"/>
    <mergeCell ref="J109:J118"/>
    <mergeCell ref="K109:K118"/>
    <mergeCell ref="L109:L118"/>
    <mergeCell ref="I119:I128"/>
    <mergeCell ref="J119:J128"/>
    <mergeCell ref="K119:K128"/>
    <mergeCell ref="I99:I108"/>
    <mergeCell ref="J99:J108"/>
    <mergeCell ref="K99:K108"/>
    <mergeCell ref="I399:I408"/>
    <mergeCell ref="J399:J408"/>
    <mergeCell ref="K399:K408"/>
    <mergeCell ref="L399:L408"/>
    <mergeCell ref="O399:O408"/>
    <mergeCell ref="P7:Q7"/>
    <mergeCell ref="P9:P18"/>
    <mergeCell ref="Q9:Q18"/>
    <mergeCell ref="P19:P28"/>
    <mergeCell ref="P29:P38"/>
    <mergeCell ref="P49:P58"/>
    <mergeCell ref="Q49:Q58"/>
    <mergeCell ref="P39:P48"/>
    <mergeCell ref="Q39:Q48"/>
    <mergeCell ref="P59:P68"/>
    <mergeCell ref="P69:P78"/>
    <mergeCell ref="Q59:Q68"/>
    <mergeCell ref="Q69:Q78"/>
    <mergeCell ref="P79:P88"/>
    <mergeCell ref="P89:P98"/>
    <mergeCell ref="P99:P108"/>
    <mergeCell ref="P109:P118"/>
    <mergeCell ref="P399:P408"/>
    <mergeCell ref="M29:M38"/>
    <mergeCell ref="I359:I368"/>
    <mergeCell ref="J359:J368"/>
    <mergeCell ref="K359:K368"/>
    <mergeCell ref="L359:L368"/>
    <mergeCell ref="O359:O368"/>
    <mergeCell ref="P359:P368"/>
    <mergeCell ref="M359:M368"/>
    <mergeCell ref="Q359:Q368"/>
    <mergeCell ref="I389:I398"/>
    <mergeCell ref="J389:J398"/>
    <mergeCell ref="K389:K398"/>
    <mergeCell ref="L389:L398"/>
    <mergeCell ref="O389:O398"/>
    <mergeCell ref="P389:P398"/>
    <mergeCell ref="M389:M398"/>
    <mergeCell ref="I369:I378"/>
    <mergeCell ref="J369:J378"/>
    <mergeCell ref="K369:K378"/>
    <mergeCell ref="L369:L378"/>
    <mergeCell ref="O369:O378"/>
    <mergeCell ref="I379:I388"/>
    <mergeCell ref="J379:J388"/>
    <mergeCell ref="K379:K388"/>
    <mergeCell ref="L379:L388"/>
    <mergeCell ref="I329:I338"/>
    <mergeCell ref="J329:J338"/>
    <mergeCell ref="K329:K338"/>
    <mergeCell ref="L329:L338"/>
    <mergeCell ref="O329:O338"/>
    <mergeCell ref="P319:P328"/>
    <mergeCell ref="P329:P338"/>
    <mergeCell ref="M319:M328"/>
    <mergeCell ref="M329:M338"/>
    <mergeCell ref="I319:I328"/>
    <mergeCell ref="J319:J328"/>
    <mergeCell ref="K319:K328"/>
    <mergeCell ref="L319:L328"/>
    <mergeCell ref="O319:O328"/>
    <mergeCell ref="Q319:Q328"/>
    <mergeCell ref="K289:K298"/>
    <mergeCell ref="L289:L298"/>
    <mergeCell ref="O289:O298"/>
    <mergeCell ref="I299:I308"/>
    <mergeCell ref="J299:J308"/>
    <mergeCell ref="K299:K308"/>
    <mergeCell ref="L299:L308"/>
    <mergeCell ref="O299:O308"/>
    <mergeCell ref="P289:P298"/>
    <mergeCell ref="P299:P308"/>
    <mergeCell ref="M289:M298"/>
    <mergeCell ref="M299:M308"/>
    <mergeCell ref="K309:K318"/>
    <mergeCell ref="P309:P318"/>
    <mergeCell ref="Q309:Q318"/>
    <mergeCell ref="L309:L318"/>
    <mergeCell ref="M309:M318"/>
    <mergeCell ref="O309:O318"/>
    <mergeCell ref="J289:J298"/>
    <mergeCell ref="K279:K288"/>
    <mergeCell ref="L279:L288"/>
    <mergeCell ref="O279:O288"/>
    <mergeCell ref="P269:P278"/>
    <mergeCell ref="P279:P288"/>
    <mergeCell ref="M269:M278"/>
    <mergeCell ref="M279:M288"/>
    <mergeCell ref="Q269:Q278"/>
    <mergeCell ref="Q279:Q288"/>
    <mergeCell ref="Q239:Q248"/>
    <mergeCell ref="P239:P248"/>
    <mergeCell ref="P259:P268"/>
    <mergeCell ref="M239:M248"/>
    <mergeCell ref="M259:M268"/>
    <mergeCell ref="Q259:Q268"/>
    <mergeCell ref="I269:I278"/>
    <mergeCell ref="J269:J278"/>
    <mergeCell ref="K269:K278"/>
    <mergeCell ref="L269:L278"/>
    <mergeCell ref="O269:O278"/>
    <mergeCell ref="I239:I248"/>
    <mergeCell ref="J239:J248"/>
    <mergeCell ref="K239:K248"/>
    <mergeCell ref="L239:L248"/>
    <mergeCell ref="O239:O248"/>
    <mergeCell ref="I259:I268"/>
    <mergeCell ref="J259:J268"/>
    <mergeCell ref="K259:K268"/>
    <mergeCell ref="L259:L268"/>
    <mergeCell ref="O259:O268"/>
    <mergeCell ref="P249:P258"/>
    <mergeCell ref="Q249:Q258"/>
    <mergeCell ref="P219:P228"/>
    <mergeCell ref="P229:P238"/>
    <mergeCell ref="Q219:Q228"/>
    <mergeCell ref="Q229:Q238"/>
    <mergeCell ref="M229:M238"/>
    <mergeCell ref="M219:M228"/>
    <mergeCell ref="I219:I228"/>
    <mergeCell ref="J219:J228"/>
    <mergeCell ref="K219:K228"/>
    <mergeCell ref="L219:L228"/>
    <mergeCell ref="O219:O228"/>
    <mergeCell ref="I229:I238"/>
    <mergeCell ref="J229:J238"/>
    <mergeCell ref="K229:K238"/>
    <mergeCell ref="L229:L238"/>
    <mergeCell ref="O229:O238"/>
    <mergeCell ref="Q189:Q198"/>
    <mergeCell ref="M209:M218"/>
    <mergeCell ref="M189:M198"/>
    <mergeCell ref="I209:I218"/>
    <mergeCell ref="J209:J218"/>
    <mergeCell ref="K209:K218"/>
    <mergeCell ref="L209:L218"/>
    <mergeCell ref="O209:O218"/>
    <mergeCell ref="I189:I198"/>
    <mergeCell ref="J189:J198"/>
    <mergeCell ref="K189:K198"/>
    <mergeCell ref="L189:L198"/>
    <mergeCell ref="O189:O198"/>
    <mergeCell ref="P199:P208"/>
    <mergeCell ref="Q199:Q208"/>
    <mergeCell ref="I199:I208"/>
    <mergeCell ref="J199:J208"/>
    <mergeCell ref="K199:K208"/>
    <mergeCell ref="L199:L208"/>
    <mergeCell ref="M199:M208"/>
    <mergeCell ref="O199:O208"/>
    <mergeCell ref="P159:P168"/>
    <mergeCell ref="P169:P178"/>
    <mergeCell ref="Q159:Q168"/>
    <mergeCell ref="Q169:Q178"/>
    <mergeCell ref="M159:M168"/>
    <mergeCell ref="M169:M178"/>
    <mergeCell ref="I159:I168"/>
    <mergeCell ref="J159:J168"/>
    <mergeCell ref="K159:K168"/>
    <mergeCell ref="L159:L168"/>
    <mergeCell ref="O159:O168"/>
    <mergeCell ref="M149:M158"/>
    <mergeCell ref="I149:I158"/>
    <mergeCell ref="J149:J158"/>
    <mergeCell ref="K149:K158"/>
    <mergeCell ref="L149:L158"/>
    <mergeCell ref="O149:O158"/>
    <mergeCell ref="I169:I178"/>
    <mergeCell ref="J169:J178"/>
    <mergeCell ref="K169:K178"/>
    <mergeCell ref="L169:L178"/>
    <mergeCell ref="O169:O178"/>
    <mergeCell ref="L99:L108"/>
    <mergeCell ref="O99:O108"/>
    <mergeCell ref="Q99:Q108"/>
    <mergeCell ref="O139:O148"/>
    <mergeCell ref="P129:P138"/>
    <mergeCell ref="P139:P148"/>
    <mergeCell ref="Q129:Q138"/>
    <mergeCell ref="Q139:Q148"/>
    <mergeCell ref="M129:M138"/>
    <mergeCell ref="M139:M148"/>
    <mergeCell ref="P119:P128"/>
    <mergeCell ref="Q109:Q118"/>
    <mergeCell ref="Q119:Q128"/>
    <mergeCell ref="O129:O138"/>
    <mergeCell ref="M119:M128"/>
    <mergeCell ref="O109:O118"/>
    <mergeCell ref="I5:L5"/>
    <mergeCell ref="I9:I18"/>
    <mergeCell ref="J9:J18"/>
    <mergeCell ref="K9:K18"/>
    <mergeCell ref="L9:L18"/>
    <mergeCell ref="O9:O18"/>
    <mergeCell ref="I19:I28"/>
    <mergeCell ref="J19:J28"/>
    <mergeCell ref="K19:K28"/>
    <mergeCell ref="L19:L28"/>
    <mergeCell ref="O19:O28"/>
    <mergeCell ref="M9:M18"/>
    <mergeCell ref="M19:M28"/>
    <mergeCell ref="O5:Q5"/>
    <mergeCell ref="Q19:Q28"/>
    <mergeCell ref="B399:B408"/>
    <mergeCell ref="C399:C408"/>
    <mergeCell ref="B379:B388"/>
    <mergeCell ref="C379:C388"/>
    <mergeCell ref="B389:B398"/>
    <mergeCell ref="C389:C398"/>
    <mergeCell ref="B319:B328"/>
    <mergeCell ref="C319:C328"/>
    <mergeCell ref="B359:B368"/>
    <mergeCell ref="B239:B248"/>
    <mergeCell ref="C239:C248"/>
    <mergeCell ref="B259:B268"/>
    <mergeCell ref="C259:C268"/>
    <mergeCell ref="B269:B278"/>
    <mergeCell ref="C269:C278"/>
    <mergeCell ref="C359:C368"/>
    <mergeCell ref="B369:B378"/>
    <mergeCell ref="C369:C378"/>
    <mergeCell ref="B329:B338"/>
    <mergeCell ref="C329:C338"/>
    <mergeCell ref="B349:B358"/>
    <mergeCell ref="C349:C358"/>
    <mergeCell ref="C339:C348"/>
    <mergeCell ref="B339:B348"/>
    <mergeCell ref="B189:B198"/>
    <mergeCell ref="C189:C198"/>
    <mergeCell ref="B219:B228"/>
    <mergeCell ref="C219:C228"/>
    <mergeCell ref="B229:B238"/>
    <mergeCell ref="C229:C238"/>
    <mergeCell ref="B149:B158"/>
    <mergeCell ref="C149:C158"/>
    <mergeCell ref="B159:B168"/>
    <mergeCell ref="C159:C168"/>
    <mergeCell ref="B169:B178"/>
    <mergeCell ref="C169:C178"/>
    <mergeCell ref="B209:B218"/>
    <mergeCell ref="C209:C218"/>
    <mergeCell ref="B199:B208"/>
    <mergeCell ref="C199:C208"/>
    <mergeCell ref="B99:B108"/>
    <mergeCell ref="C99:C108"/>
    <mergeCell ref="B109:B118"/>
    <mergeCell ref="C109:C118"/>
    <mergeCell ref="B119:B128"/>
    <mergeCell ref="C119:C128"/>
    <mergeCell ref="B129:B138"/>
    <mergeCell ref="C129:C138"/>
    <mergeCell ref="B139:B148"/>
    <mergeCell ref="C139:C148"/>
    <mergeCell ref="C39:C48"/>
    <mergeCell ref="B59:B68"/>
    <mergeCell ref="C59:C68"/>
    <mergeCell ref="B9:B18"/>
    <mergeCell ref="C9:C18"/>
    <mergeCell ref="B19:B28"/>
    <mergeCell ref="C19:C28"/>
    <mergeCell ref="B29:B38"/>
    <mergeCell ref="C29:C38"/>
    <mergeCell ref="B69:B78"/>
    <mergeCell ref="C69:C78"/>
    <mergeCell ref="B79:B88"/>
    <mergeCell ref="C79:C88"/>
    <mergeCell ref="B89:B98"/>
    <mergeCell ref="C89:C98"/>
    <mergeCell ref="I39:I48"/>
    <mergeCell ref="J39:J48"/>
    <mergeCell ref="K39:K48"/>
    <mergeCell ref="K59:K68"/>
    <mergeCell ref="I69:I78"/>
    <mergeCell ref="J69:J78"/>
    <mergeCell ref="K69:K78"/>
    <mergeCell ref="I79:I88"/>
    <mergeCell ref="J79:J88"/>
    <mergeCell ref="K79:K88"/>
    <mergeCell ref="I89:I98"/>
    <mergeCell ref="J89:J98"/>
    <mergeCell ref="K89:K98"/>
    <mergeCell ref="I59:I68"/>
    <mergeCell ref="J59:J68"/>
    <mergeCell ref="B49:B58"/>
    <mergeCell ref="C49:C58"/>
    <mergeCell ref="B39:B48"/>
    <mergeCell ref="L69:L78"/>
    <mergeCell ref="O69:O78"/>
    <mergeCell ref="L79:L88"/>
    <mergeCell ref="O79:O88"/>
    <mergeCell ref="M49:M58"/>
    <mergeCell ref="M39:M48"/>
    <mergeCell ref="M59:M68"/>
    <mergeCell ref="M69:M78"/>
    <mergeCell ref="M79:M88"/>
    <mergeCell ref="I29:I38"/>
    <mergeCell ref="J29:J38"/>
    <mergeCell ref="K29:K38"/>
    <mergeCell ref="L29:L38"/>
    <mergeCell ref="O29:O38"/>
    <mergeCell ref="I49:I58"/>
    <mergeCell ref="J49:J58"/>
    <mergeCell ref="K49:K58"/>
    <mergeCell ref="L49:L58"/>
    <mergeCell ref="O49:O58"/>
    <mergeCell ref="Q329:Q338"/>
    <mergeCell ref="P369:P378"/>
    <mergeCell ref="P379:P388"/>
    <mergeCell ref="O349:O358"/>
    <mergeCell ref="P349:P358"/>
    <mergeCell ref="P339:P348"/>
    <mergeCell ref="O339:O348"/>
    <mergeCell ref="L39:L48"/>
    <mergeCell ref="O39:O48"/>
    <mergeCell ref="L119:L128"/>
    <mergeCell ref="O119:O128"/>
    <mergeCell ref="L89:L98"/>
    <mergeCell ref="O89:O98"/>
    <mergeCell ref="Q89:Q98"/>
    <mergeCell ref="P149:P158"/>
    <mergeCell ref="Q149:Q158"/>
    <mergeCell ref="P209:P218"/>
    <mergeCell ref="P189:P198"/>
    <mergeCell ref="Q209:Q218"/>
    <mergeCell ref="M369:M378"/>
    <mergeCell ref="M379:M388"/>
    <mergeCell ref="Q79:Q88"/>
    <mergeCell ref="L59:L68"/>
    <mergeCell ref="O59:O68"/>
    <mergeCell ref="M399:M408"/>
    <mergeCell ref="Q299:Q308"/>
    <mergeCell ref="Q289:Q298"/>
    <mergeCell ref="O379:O388"/>
    <mergeCell ref="B279:B288"/>
    <mergeCell ref="C279:C288"/>
    <mergeCell ref="B309:B318"/>
    <mergeCell ref="C309:C318"/>
    <mergeCell ref="I309:I318"/>
    <mergeCell ref="J309:J318"/>
    <mergeCell ref="B289:B298"/>
    <mergeCell ref="C289:C298"/>
    <mergeCell ref="B299:B308"/>
    <mergeCell ref="C299:C308"/>
    <mergeCell ref="I279:I288"/>
    <mergeCell ref="J279:J288"/>
    <mergeCell ref="I289:I298"/>
    <mergeCell ref="M339:M348"/>
    <mergeCell ref="Q399:Q408"/>
    <mergeCell ref="Q389:Q398"/>
    <mergeCell ref="Q379:Q388"/>
    <mergeCell ref="Q369:Q378"/>
    <mergeCell ref="L339:L348"/>
    <mergeCell ref="K339:K348"/>
    <mergeCell ref="J339:J348"/>
    <mergeCell ref="I339:I348"/>
    <mergeCell ref="K349:K358"/>
    <mergeCell ref="L349:L358"/>
    <mergeCell ref="A349:A358"/>
    <mergeCell ref="I349:I358"/>
    <mergeCell ref="J349:J358"/>
    <mergeCell ref="M349:M358"/>
    <mergeCell ref="Q349:Q358"/>
    <mergeCell ref="Q339:Q348"/>
    <mergeCell ref="A249:A258"/>
    <mergeCell ref="B249:B258"/>
    <mergeCell ref="C249:C258"/>
    <mergeCell ref="I249:I258"/>
    <mergeCell ref="J249:J258"/>
    <mergeCell ref="K249:K258"/>
    <mergeCell ref="L249:L258"/>
    <mergeCell ref="M249:M258"/>
    <mergeCell ref="O249:O258"/>
  </mergeCell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Q1048574"/>
  <sheetViews>
    <sheetView workbookViewId="0">
      <pane xSplit="3" ySplit="8" topLeftCell="D67" activePane="bottomRight" state="frozen"/>
      <selection pane="topRight" activeCell="D1" sqref="D1"/>
      <selection pane="bottomLeft" activeCell="A9" sqref="A9"/>
      <selection pane="bottomRight" activeCell="E46" sqref="E46"/>
    </sheetView>
  </sheetViews>
  <sheetFormatPr defaultColWidth="11.42578125" defaultRowHeight="12.75"/>
  <cols>
    <col min="1" max="1" width="5" style="2" customWidth="1"/>
    <col min="2" max="2" width="13.42578125" style="2" customWidth="1"/>
    <col min="3" max="3" width="28.42578125" style="2" bestFit="1" customWidth="1"/>
    <col min="4" max="4" width="18.7109375" style="2" customWidth="1"/>
    <col min="5" max="5" width="16.140625" style="2" customWidth="1"/>
    <col min="6" max="10" width="11.42578125" style="2"/>
    <col min="11" max="12" width="13.42578125" style="2" customWidth="1"/>
    <col min="13" max="43" width="11.42578125" style="11"/>
    <col min="44" max="16384" width="11.42578125" style="2"/>
  </cols>
  <sheetData>
    <row r="1" spans="1:12">
      <c r="A1" s="11"/>
      <c r="B1" s="11"/>
      <c r="C1" s="11"/>
      <c r="D1" s="11"/>
      <c r="E1" s="11"/>
      <c r="F1" s="11"/>
      <c r="G1" s="11"/>
      <c r="H1" s="11"/>
      <c r="I1" s="11"/>
      <c r="J1" s="11"/>
      <c r="K1" s="11"/>
      <c r="L1" s="11"/>
    </row>
    <row r="2" spans="1:12" ht="23.1" customHeight="1">
      <c r="A2" s="14" t="s">
        <v>397</v>
      </c>
      <c r="B2" s="11"/>
      <c r="C2" s="11"/>
      <c r="D2" s="11"/>
      <c r="E2" s="11"/>
      <c r="F2" s="11"/>
      <c r="G2" s="11"/>
      <c r="H2" s="11"/>
      <c r="I2" s="11"/>
      <c r="J2" s="11"/>
      <c r="K2" s="11"/>
      <c r="L2" s="11"/>
    </row>
    <row r="3" spans="1:12" ht="12.6" customHeight="1">
      <c r="A3" s="56" t="s">
        <v>2</v>
      </c>
      <c r="B3" s="57"/>
      <c r="C3" s="57"/>
      <c r="D3" s="57"/>
      <c r="E3" s="57"/>
      <c r="F3" s="11"/>
      <c r="G3" s="11"/>
      <c r="H3" s="11"/>
      <c r="I3" s="11"/>
      <c r="J3" s="11"/>
      <c r="K3" s="11"/>
      <c r="L3" s="11"/>
    </row>
    <row r="4" spans="1:12">
      <c r="A4" s="9" t="s">
        <v>398</v>
      </c>
      <c r="B4" s="11"/>
      <c r="C4" s="11"/>
      <c r="D4" s="11"/>
      <c r="E4" s="11"/>
      <c r="F4" s="11"/>
      <c r="G4" s="11"/>
      <c r="H4" s="11"/>
      <c r="I4" s="11"/>
      <c r="J4" s="11"/>
      <c r="K4" s="11"/>
      <c r="L4" s="11"/>
    </row>
    <row r="5" spans="1:12">
      <c r="A5" s="9"/>
      <c r="B5" s="11"/>
      <c r="C5" s="11"/>
      <c r="D5" s="11"/>
      <c r="E5" s="11"/>
      <c r="F5" s="11"/>
      <c r="G5" s="11"/>
      <c r="H5" s="11"/>
      <c r="I5" s="11"/>
      <c r="J5" s="11"/>
      <c r="K5" s="11"/>
      <c r="L5" s="11"/>
    </row>
    <row r="6" spans="1:12">
      <c r="A6" s="9"/>
      <c r="B6" s="11"/>
      <c r="C6" s="11"/>
      <c r="D6" s="11"/>
      <c r="F6" s="11"/>
      <c r="G6" s="11"/>
      <c r="H6" s="11"/>
      <c r="I6" s="11"/>
      <c r="J6" s="11"/>
      <c r="K6" s="11"/>
      <c r="L6" s="11"/>
    </row>
    <row r="7" spans="1:12">
      <c r="A7" s="1312" t="s">
        <v>399</v>
      </c>
      <c r="B7" s="1312"/>
      <c r="C7" s="1312"/>
      <c r="D7" s="1312"/>
      <c r="E7" s="1312"/>
      <c r="F7" s="1312"/>
      <c r="G7" s="1312"/>
      <c r="H7" s="1312"/>
      <c r="I7" s="1312"/>
      <c r="J7" s="1312"/>
      <c r="K7" s="1312"/>
      <c r="L7" s="1312"/>
    </row>
    <row r="8" spans="1:12" ht="39" thickBot="1">
      <c r="A8" s="8"/>
      <c r="B8" s="165"/>
      <c r="C8" s="165"/>
      <c r="D8" s="165"/>
      <c r="E8" s="165" t="s">
        <v>400</v>
      </c>
      <c r="F8" s="47" t="s">
        <v>401</v>
      </c>
      <c r="G8" s="47" t="s">
        <v>366</v>
      </c>
      <c r="H8" s="47" t="s">
        <v>402</v>
      </c>
      <c r="I8" s="47" t="s">
        <v>403</v>
      </c>
      <c r="J8" s="47" t="s">
        <v>404</v>
      </c>
      <c r="K8" s="47" t="s">
        <v>356</v>
      </c>
      <c r="L8" s="47" t="s">
        <v>405</v>
      </c>
    </row>
    <row r="9" spans="1:12">
      <c r="A9" s="1291">
        <v>1</v>
      </c>
      <c r="B9" s="1293" t="s">
        <v>29</v>
      </c>
      <c r="C9" s="1294" t="s">
        <v>31</v>
      </c>
      <c r="D9" s="436" t="s">
        <v>406</v>
      </c>
      <c r="E9" s="437">
        <v>0</v>
      </c>
      <c r="F9" s="437">
        <v>0</v>
      </c>
      <c r="G9" s="437">
        <v>0</v>
      </c>
      <c r="H9" s="437">
        <v>0</v>
      </c>
      <c r="I9" s="437">
        <v>0</v>
      </c>
      <c r="J9" s="437">
        <v>0</v>
      </c>
      <c r="K9" s="438">
        <v>45</v>
      </c>
      <c r="L9" s="1295">
        <f>SUM(K9:K10)</f>
        <v>70</v>
      </c>
    </row>
    <row r="10" spans="1:12">
      <c r="A10" s="1287"/>
      <c r="B10" s="1281"/>
      <c r="C10" s="1283"/>
      <c r="D10" s="439" t="s">
        <v>407</v>
      </c>
      <c r="E10" s="440">
        <v>0</v>
      </c>
      <c r="F10" s="440">
        <v>0</v>
      </c>
      <c r="G10" s="440">
        <v>0</v>
      </c>
      <c r="H10" s="440">
        <v>0</v>
      </c>
      <c r="I10" s="440">
        <v>0</v>
      </c>
      <c r="J10" s="440">
        <v>0</v>
      </c>
      <c r="K10" s="441">
        <v>25</v>
      </c>
      <c r="L10" s="1267"/>
    </row>
    <row r="11" spans="1:12" ht="13.5" thickBot="1">
      <c r="A11" s="1288">
        <v>2</v>
      </c>
      <c r="B11" s="1276" t="s">
        <v>43</v>
      </c>
      <c r="C11" s="1278" t="s">
        <v>369</v>
      </c>
      <c r="D11" s="442" t="s">
        <v>406</v>
      </c>
      <c r="E11" s="443">
        <v>3</v>
      </c>
      <c r="F11" s="443">
        <v>0</v>
      </c>
      <c r="G11" s="443">
        <v>5</v>
      </c>
      <c r="H11" s="443">
        <v>0</v>
      </c>
      <c r="I11" s="443">
        <v>0</v>
      </c>
      <c r="J11" s="443">
        <v>0</v>
      </c>
      <c r="K11" s="444">
        <f t="shared" ref="K11:K72" si="0">SUM(E11:J11)</f>
        <v>8</v>
      </c>
      <c r="L11" s="1268">
        <f t="shared" ref="L11" si="1">SUM(K11:K12)</f>
        <v>8</v>
      </c>
    </row>
    <row r="12" spans="1:12" ht="12" customHeight="1">
      <c r="A12" s="1288"/>
      <c r="B12" s="1277"/>
      <c r="C12" s="1279"/>
      <c r="D12" s="445" t="s">
        <v>407</v>
      </c>
      <c r="E12" s="446">
        <v>0</v>
      </c>
      <c r="F12" s="446">
        <v>0</v>
      </c>
      <c r="G12" s="446">
        <v>0</v>
      </c>
      <c r="H12" s="446">
        <v>0</v>
      </c>
      <c r="I12" s="446">
        <v>0</v>
      </c>
      <c r="J12" s="446">
        <v>0</v>
      </c>
      <c r="K12" s="447">
        <f t="shared" si="0"/>
        <v>0</v>
      </c>
      <c r="L12" s="1269"/>
    </row>
    <row r="13" spans="1:12" ht="13.5" thickBot="1">
      <c r="A13" s="1286">
        <v>3</v>
      </c>
      <c r="B13" s="1280" t="s">
        <v>43</v>
      </c>
      <c r="C13" s="1282" t="s">
        <v>55</v>
      </c>
      <c r="D13" s="436" t="s">
        <v>406</v>
      </c>
      <c r="E13" s="437">
        <v>3</v>
      </c>
      <c r="F13" s="437">
        <v>0</v>
      </c>
      <c r="G13" s="437">
        <v>2</v>
      </c>
      <c r="H13" s="437">
        <v>0</v>
      </c>
      <c r="I13" s="437">
        <v>0</v>
      </c>
      <c r="J13" s="437">
        <v>0</v>
      </c>
      <c r="K13" s="438">
        <f t="shared" si="0"/>
        <v>5</v>
      </c>
      <c r="L13" s="1270">
        <f t="shared" ref="L13" si="2">SUM(K13:K14)</f>
        <v>5</v>
      </c>
    </row>
    <row r="14" spans="1:12">
      <c r="A14" s="1287"/>
      <c r="B14" s="1281"/>
      <c r="C14" s="1283"/>
      <c r="D14" s="439" t="s">
        <v>407</v>
      </c>
      <c r="E14" s="440">
        <v>0</v>
      </c>
      <c r="F14" s="440">
        <v>0</v>
      </c>
      <c r="G14" s="440">
        <v>0</v>
      </c>
      <c r="H14" s="440">
        <v>0</v>
      </c>
      <c r="I14" s="440">
        <v>0</v>
      </c>
      <c r="J14" s="440">
        <v>0</v>
      </c>
      <c r="K14" s="441">
        <f t="shared" si="0"/>
        <v>0</v>
      </c>
      <c r="L14" s="1267"/>
    </row>
    <row r="15" spans="1:12">
      <c r="A15" s="1288">
        <v>4</v>
      </c>
      <c r="B15" s="1276" t="s">
        <v>61</v>
      </c>
      <c r="C15" s="1278" t="s">
        <v>62</v>
      </c>
      <c r="D15" s="448" t="s">
        <v>406</v>
      </c>
      <c r="E15" s="449">
        <v>0</v>
      </c>
      <c r="F15" s="449">
        <v>0</v>
      </c>
      <c r="G15" s="449">
        <v>0</v>
      </c>
      <c r="H15" s="449">
        <v>0</v>
      </c>
      <c r="I15" s="449">
        <v>0</v>
      </c>
      <c r="J15" s="449">
        <v>0</v>
      </c>
      <c r="K15" s="450">
        <v>49</v>
      </c>
      <c r="L15" s="1268">
        <f t="shared" ref="L15" si="3">SUM(K15:K16)</f>
        <v>1980</v>
      </c>
    </row>
    <row r="16" spans="1:12">
      <c r="A16" s="1288"/>
      <c r="B16" s="1277"/>
      <c r="C16" s="1279"/>
      <c r="D16" s="445" t="s">
        <v>407</v>
      </c>
      <c r="E16" s="446">
        <v>0</v>
      </c>
      <c r="F16" s="446">
        <v>0</v>
      </c>
      <c r="G16" s="446">
        <v>0</v>
      </c>
      <c r="H16" s="446">
        <v>0</v>
      </c>
      <c r="I16" s="446">
        <v>0</v>
      </c>
      <c r="J16" s="446">
        <v>0</v>
      </c>
      <c r="K16" s="451">
        <v>1931</v>
      </c>
      <c r="L16" s="1269"/>
    </row>
    <row r="17" spans="1:43">
      <c r="A17" s="1286">
        <v>5</v>
      </c>
      <c r="B17" s="1280" t="s">
        <v>61</v>
      </c>
      <c r="C17" s="1300" t="s">
        <v>67</v>
      </c>
      <c r="D17" s="487" t="s">
        <v>406</v>
      </c>
      <c r="E17" s="488">
        <v>13</v>
      </c>
      <c r="F17" s="488">
        <v>0</v>
      </c>
      <c r="G17" s="488">
        <v>0</v>
      </c>
      <c r="H17" s="488">
        <v>0</v>
      </c>
      <c r="I17" s="488">
        <v>1</v>
      </c>
      <c r="J17" s="488"/>
      <c r="K17" s="489">
        <f t="shared" si="0"/>
        <v>14</v>
      </c>
      <c r="L17" s="1302">
        <f t="shared" ref="L17" si="4">SUM(K17:K18)</f>
        <v>64</v>
      </c>
    </row>
    <row r="18" spans="1:43">
      <c r="A18" s="1287"/>
      <c r="B18" s="1281"/>
      <c r="C18" s="1301"/>
      <c r="D18" s="490" t="s">
        <v>407</v>
      </c>
      <c r="E18" s="491">
        <v>33</v>
      </c>
      <c r="F18" s="491">
        <v>0</v>
      </c>
      <c r="G18" s="491">
        <v>13</v>
      </c>
      <c r="H18" s="491">
        <v>0</v>
      </c>
      <c r="I18" s="491">
        <v>4</v>
      </c>
      <c r="J18" s="491">
        <v>0</v>
      </c>
      <c r="K18" s="492">
        <f t="shared" si="0"/>
        <v>50</v>
      </c>
      <c r="L18" s="1303"/>
    </row>
    <row r="19" spans="1:43" s="211" customFormat="1" ht="13.5" thickBot="1">
      <c r="A19" s="1288">
        <v>6</v>
      </c>
      <c r="B19" s="1276" t="s">
        <v>70</v>
      </c>
      <c r="C19" s="1278" t="s">
        <v>72</v>
      </c>
      <c r="D19" s="448" t="s">
        <v>406</v>
      </c>
      <c r="E19" s="456">
        <v>3</v>
      </c>
      <c r="F19" s="456">
        <v>13</v>
      </c>
      <c r="G19" s="456">
        <v>32</v>
      </c>
      <c r="H19" s="456">
        <v>31</v>
      </c>
      <c r="I19" s="456">
        <v>1</v>
      </c>
      <c r="J19" s="456">
        <v>0</v>
      </c>
      <c r="K19" s="457">
        <f>SUM(E19:J19)</f>
        <v>80</v>
      </c>
      <c r="L19" s="1268">
        <f>SUM(K19:K20)</f>
        <v>82</v>
      </c>
      <c r="M19" s="210"/>
      <c r="N19" s="210"/>
      <c r="O19" s="210"/>
      <c r="P19" s="210"/>
      <c r="Q19" s="210"/>
      <c r="R19" s="210"/>
      <c r="S19" s="210"/>
      <c r="T19" s="210"/>
      <c r="U19" s="210"/>
      <c r="V19" s="210"/>
      <c r="W19" s="210"/>
      <c r="X19" s="210"/>
      <c r="Y19" s="210"/>
      <c r="Z19" s="210"/>
      <c r="AA19" s="210"/>
      <c r="AB19" s="210"/>
      <c r="AC19" s="210"/>
      <c r="AD19" s="210"/>
      <c r="AE19" s="210"/>
      <c r="AF19" s="210"/>
      <c r="AG19" s="210"/>
      <c r="AH19" s="210"/>
      <c r="AI19" s="210"/>
      <c r="AJ19" s="210"/>
      <c r="AK19" s="210"/>
      <c r="AL19" s="210"/>
      <c r="AM19" s="210"/>
      <c r="AN19" s="210"/>
      <c r="AO19" s="210"/>
      <c r="AP19" s="210"/>
      <c r="AQ19" s="210"/>
    </row>
    <row r="20" spans="1:43" s="39" customFormat="1">
      <c r="A20" s="1288"/>
      <c r="B20" s="1277"/>
      <c r="C20" s="1279"/>
      <c r="D20" s="989" t="s">
        <v>407</v>
      </c>
      <c r="E20" s="990">
        <v>2</v>
      </c>
      <c r="F20" s="990">
        <v>0</v>
      </c>
      <c r="G20" s="990"/>
      <c r="H20" s="990">
        <v>0</v>
      </c>
      <c r="I20" s="990">
        <v>0</v>
      </c>
      <c r="J20" s="990">
        <v>0</v>
      </c>
      <c r="K20" s="991">
        <f>SUM(E20:J20)</f>
        <v>2</v>
      </c>
      <c r="L20" s="1269"/>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row>
    <row r="21" spans="1:43" s="39" customFormat="1" ht="13.5" thickBot="1">
      <c r="A21" s="1129">
        <v>7</v>
      </c>
      <c r="B21" s="1074" t="s">
        <v>80</v>
      </c>
      <c r="C21" s="1284" t="s">
        <v>81</v>
      </c>
      <c r="D21" s="510" t="s">
        <v>406</v>
      </c>
      <c r="E21" s="511">
        <v>0</v>
      </c>
      <c r="F21" s="511">
        <v>0</v>
      </c>
      <c r="G21" s="511">
        <v>0</v>
      </c>
      <c r="H21" s="511">
        <v>0</v>
      </c>
      <c r="I21" s="511">
        <v>0</v>
      </c>
      <c r="J21" s="511">
        <v>0</v>
      </c>
      <c r="K21" s="512">
        <v>214</v>
      </c>
      <c r="L21" s="1274">
        <f t="shared" ref="L21" si="5">SUM(K21:K22)</f>
        <v>357</v>
      </c>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row>
    <row r="22" spans="1:43" s="39" customFormat="1">
      <c r="A22" s="1128"/>
      <c r="B22" s="1076"/>
      <c r="C22" s="1285"/>
      <c r="D22" s="513" t="s">
        <v>407</v>
      </c>
      <c r="E22" s="514">
        <v>0</v>
      </c>
      <c r="F22" s="514">
        <v>0</v>
      </c>
      <c r="G22" s="514">
        <v>0</v>
      </c>
      <c r="H22" s="514">
        <v>0</v>
      </c>
      <c r="I22" s="514">
        <v>0</v>
      </c>
      <c r="J22" s="514">
        <v>0</v>
      </c>
      <c r="K22" s="515">
        <v>143</v>
      </c>
      <c r="L22" s="1275"/>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row>
    <row r="23" spans="1:43" s="39" customFormat="1" ht="13.5" thickBot="1">
      <c r="A23" s="1292">
        <v>8</v>
      </c>
      <c r="B23" s="1296" t="s">
        <v>86</v>
      </c>
      <c r="C23" s="1298" t="s">
        <v>87</v>
      </c>
      <c r="D23" s="992" t="s">
        <v>406</v>
      </c>
      <c r="E23" s="993">
        <v>3</v>
      </c>
      <c r="F23" s="993">
        <v>0</v>
      </c>
      <c r="G23" s="993">
        <v>11</v>
      </c>
      <c r="H23" s="993">
        <v>0</v>
      </c>
      <c r="I23" s="993">
        <v>0</v>
      </c>
      <c r="J23" s="993">
        <v>0</v>
      </c>
      <c r="K23" s="994">
        <v>14</v>
      </c>
      <c r="L23" s="1304">
        <v>30</v>
      </c>
    </row>
    <row r="24" spans="1:43" s="39" customFormat="1">
      <c r="A24" s="1292"/>
      <c r="B24" s="1297"/>
      <c r="C24" s="1299"/>
      <c r="D24" s="995" t="s">
        <v>407</v>
      </c>
      <c r="E24" s="996">
        <v>8</v>
      </c>
      <c r="F24" s="996">
        <v>0</v>
      </c>
      <c r="G24" s="996">
        <v>7</v>
      </c>
      <c r="H24" s="996">
        <v>0</v>
      </c>
      <c r="I24" s="996">
        <v>1</v>
      </c>
      <c r="J24" s="996">
        <v>0</v>
      </c>
      <c r="K24" s="997">
        <v>16</v>
      </c>
      <c r="L24" s="1305"/>
    </row>
    <row r="25" spans="1:43" s="39" customFormat="1">
      <c r="A25" s="1129">
        <v>9</v>
      </c>
      <c r="B25" s="1074" t="s">
        <v>96</v>
      </c>
      <c r="C25" s="1284" t="s">
        <v>97</v>
      </c>
      <c r="D25" s="510" t="s">
        <v>406</v>
      </c>
      <c r="E25" s="998">
        <v>11</v>
      </c>
      <c r="F25" s="999">
        <v>1</v>
      </c>
      <c r="G25" s="999">
        <v>6</v>
      </c>
      <c r="H25" s="999" t="s">
        <v>408</v>
      </c>
      <c r="I25" s="999" t="s">
        <v>408</v>
      </c>
      <c r="J25" s="999">
        <v>3</v>
      </c>
      <c r="K25" s="515">
        <f t="shared" si="0"/>
        <v>21</v>
      </c>
      <c r="L25" s="1309">
        <f t="shared" ref="L25" si="6">SUM(K25:K26)</f>
        <v>27</v>
      </c>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row>
    <row r="26" spans="1:43" s="39" customFormat="1">
      <c r="A26" s="1128"/>
      <c r="B26" s="1076"/>
      <c r="C26" s="1285"/>
      <c r="D26" s="513" t="s">
        <v>407</v>
      </c>
      <c r="E26" s="1000">
        <v>3</v>
      </c>
      <c r="F26" s="1001" t="s">
        <v>408</v>
      </c>
      <c r="G26" s="1001">
        <v>1</v>
      </c>
      <c r="H26" s="1001" t="s">
        <v>408</v>
      </c>
      <c r="I26" s="1001">
        <v>2</v>
      </c>
      <c r="J26" s="1001" t="s">
        <v>408</v>
      </c>
      <c r="K26" s="515">
        <f t="shared" si="0"/>
        <v>6</v>
      </c>
      <c r="L26" s="1275"/>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row>
    <row r="27" spans="1:43" s="39" customFormat="1">
      <c r="A27" s="1290">
        <v>10</v>
      </c>
      <c r="B27" s="1091" t="s">
        <v>104</v>
      </c>
      <c r="C27" s="1307" t="s">
        <v>409</v>
      </c>
      <c r="D27" s="1002" t="s">
        <v>406</v>
      </c>
      <c r="E27" s="1003">
        <v>0</v>
      </c>
      <c r="F27" s="1003">
        <v>0</v>
      </c>
      <c r="G27" s="1003">
        <v>0</v>
      </c>
      <c r="H27" s="1003">
        <v>0</v>
      </c>
      <c r="I27" s="1003">
        <v>0</v>
      </c>
      <c r="J27" s="1003">
        <v>0</v>
      </c>
      <c r="K27" s="1004">
        <f t="shared" si="0"/>
        <v>0</v>
      </c>
      <c r="L27" s="1310">
        <v>263</v>
      </c>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row>
    <row r="28" spans="1:43" s="39" customFormat="1">
      <c r="A28" s="1290"/>
      <c r="B28" s="1093"/>
      <c r="C28" s="1308"/>
      <c r="D28" s="989" t="s">
        <v>407</v>
      </c>
      <c r="E28" s="1005">
        <v>0</v>
      </c>
      <c r="F28" s="1005">
        <v>0</v>
      </c>
      <c r="G28" s="1005">
        <v>0</v>
      </c>
      <c r="H28" s="1005">
        <v>0</v>
      </c>
      <c r="I28" s="1005">
        <v>0</v>
      </c>
      <c r="J28" s="1005">
        <v>0</v>
      </c>
      <c r="K28" s="1006">
        <f t="shared" si="0"/>
        <v>0</v>
      </c>
      <c r="L28" s="1310"/>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row>
    <row r="29" spans="1:43" s="39" customFormat="1">
      <c r="A29" s="1074">
        <v>11</v>
      </c>
      <c r="B29" s="1074" t="s">
        <v>112</v>
      </c>
      <c r="C29" s="1284" t="s">
        <v>113</v>
      </c>
      <c r="D29" s="510" t="s">
        <v>406</v>
      </c>
      <c r="E29" s="511">
        <v>1</v>
      </c>
      <c r="F29" s="511">
        <v>47</v>
      </c>
      <c r="G29" s="511">
        <v>0</v>
      </c>
      <c r="H29" s="511">
        <v>0</v>
      </c>
      <c r="I29" s="511">
        <v>0</v>
      </c>
      <c r="J29" s="511">
        <v>4</v>
      </c>
      <c r="K29" s="512">
        <f t="shared" si="0"/>
        <v>52</v>
      </c>
      <c r="L29" s="1309">
        <f t="shared" ref="L29" si="7">SUM(K29:K30)</f>
        <v>91</v>
      </c>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row>
    <row r="30" spans="1:43" s="39" customFormat="1">
      <c r="A30" s="1076"/>
      <c r="B30" s="1076"/>
      <c r="C30" s="1285"/>
      <c r="D30" s="513" t="s">
        <v>407</v>
      </c>
      <c r="E30" s="514">
        <v>3</v>
      </c>
      <c r="F30" s="514">
        <v>10</v>
      </c>
      <c r="G30" s="514">
        <v>0</v>
      </c>
      <c r="H30" s="514">
        <v>0</v>
      </c>
      <c r="I30" s="514">
        <v>3</v>
      </c>
      <c r="J30" s="514">
        <v>23</v>
      </c>
      <c r="K30" s="515">
        <f t="shared" si="0"/>
        <v>39</v>
      </c>
      <c r="L30" s="1275"/>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row>
    <row r="31" spans="1:43" s="39" customFormat="1" ht="12.75" customHeight="1">
      <c r="A31" s="1290">
        <v>12</v>
      </c>
      <c r="B31" s="1181" t="s">
        <v>122</v>
      </c>
      <c r="C31" s="1306" t="s">
        <v>123</v>
      </c>
      <c r="D31" s="1007" t="s">
        <v>406</v>
      </c>
      <c r="E31" s="1008">
        <v>47</v>
      </c>
      <c r="F31" s="1009">
        <v>1</v>
      </c>
      <c r="G31" s="1008">
        <v>0</v>
      </c>
      <c r="H31" s="1008">
        <v>0</v>
      </c>
      <c r="I31" s="1008">
        <v>0</v>
      </c>
      <c r="J31" s="1008">
        <v>0</v>
      </c>
      <c r="K31" s="1004">
        <f>SUM(E31:J31)</f>
        <v>48</v>
      </c>
      <c r="L31" s="1311">
        <f>SUM(K31:K32)</f>
        <v>66</v>
      </c>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row>
    <row r="32" spans="1:43" s="39" customFormat="1" ht="14.25" customHeight="1">
      <c r="A32" s="1290"/>
      <c r="B32" s="1181"/>
      <c r="C32" s="1306"/>
      <c r="D32" s="1010" t="s">
        <v>407</v>
      </c>
      <c r="E32" s="1011">
        <v>18</v>
      </c>
      <c r="F32" s="1012">
        <v>0</v>
      </c>
      <c r="G32" s="1012" t="s">
        <v>410</v>
      </c>
      <c r="H32" s="1012" t="s">
        <v>410</v>
      </c>
      <c r="I32" s="1012" t="s">
        <v>410</v>
      </c>
      <c r="J32" s="1012" t="s">
        <v>410</v>
      </c>
      <c r="K32" s="1006">
        <f>SUM(E32:J32)</f>
        <v>18</v>
      </c>
      <c r="L32" s="1311"/>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row>
    <row r="33" spans="1:43" s="39" customFormat="1">
      <c r="A33" s="1129">
        <v>13</v>
      </c>
      <c r="B33" s="1074" t="s">
        <v>132</v>
      </c>
      <c r="C33" s="1284" t="s">
        <v>133</v>
      </c>
      <c r="D33" s="510" t="s">
        <v>406</v>
      </c>
      <c r="E33" s="511">
        <v>5</v>
      </c>
      <c r="F33" s="511">
        <v>5</v>
      </c>
      <c r="G33" s="511">
        <v>0</v>
      </c>
      <c r="H33" s="511">
        <v>0</v>
      </c>
      <c r="I33" s="511">
        <v>0</v>
      </c>
      <c r="J33" s="511">
        <v>3</v>
      </c>
      <c r="K33" s="512">
        <f t="shared" si="0"/>
        <v>13</v>
      </c>
      <c r="L33" s="1274">
        <f t="shared" ref="L33:L35" si="8">SUM(K33:K34)</f>
        <v>24</v>
      </c>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row>
    <row r="34" spans="1:43" s="39" customFormat="1">
      <c r="A34" s="1128"/>
      <c r="B34" s="1076"/>
      <c r="C34" s="1285"/>
      <c r="D34" s="513" t="s">
        <v>407</v>
      </c>
      <c r="E34" s="514">
        <v>2</v>
      </c>
      <c r="F34" s="514">
        <v>5</v>
      </c>
      <c r="G34" s="514">
        <v>0</v>
      </c>
      <c r="H34" s="514">
        <v>0</v>
      </c>
      <c r="I34" s="514">
        <v>0</v>
      </c>
      <c r="J34" s="514">
        <v>4</v>
      </c>
      <c r="K34" s="515">
        <f t="shared" si="0"/>
        <v>11</v>
      </c>
      <c r="L34" s="1275"/>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row>
    <row r="35" spans="1:43" s="39" customFormat="1">
      <c r="A35" s="1290">
        <v>14</v>
      </c>
      <c r="B35" s="1091" t="s">
        <v>140</v>
      </c>
      <c r="C35" s="1307" t="s">
        <v>141</v>
      </c>
      <c r="D35" s="1002" t="s">
        <v>406</v>
      </c>
      <c r="E35" s="1013">
        <v>51</v>
      </c>
      <c r="F35" s="1013">
        <v>0</v>
      </c>
      <c r="G35" s="1013">
        <v>8</v>
      </c>
      <c r="H35" s="1013">
        <v>0</v>
      </c>
      <c r="I35" s="1013">
        <v>0</v>
      </c>
      <c r="J35" s="1013">
        <v>10</v>
      </c>
      <c r="K35" s="1004">
        <f t="shared" si="0"/>
        <v>69</v>
      </c>
      <c r="L35" s="1319">
        <f t="shared" si="8"/>
        <v>129</v>
      </c>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row>
    <row r="36" spans="1:43" s="39" customFormat="1">
      <c r="A36" s="1290"/>
      <c r="B36" s="1093"/>
      <c r="C36" s="1308"/>
      <c r="D36" s="989" t="s">
        <v>407</v>
      </c>
      <c r="E36" s="1014">
        <v>46</v>
      </c>
      <c r="F36" s="1014">
        <v>0</v>
      </c>
      <c r="G36" s="1014">
        <v>6</v>
      </c>
      <c r="H36" s="1014">
        <v>0</v>
      </c>
      <c r="I36" s="1014">
        <v>8</v>
      </c>
      <c r="J36" s="1014">
        <v>0</v>
      </c>
      <c r="K36" s="1006">
        <f t="shared" si="0"/>
        <v>60</v>
      </c>
      <c r="L36" s="1310"/>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row>
    <row r="37" spans="1:43" s="39" customFormat="1" ht="13.5" thickBot="1">
      <c r="A37" s="1129">
        <v>15</v>
      </c>
      <c r="B37" s="1074" t="s">
        <v>145</v>
      </c>
      <c r="C37" s="1284" t="s">
        <v>146</v>
      </c>
      <c r="D37" s="1015" t="s">
        <v>406</v>
      </c>
      <c r="E37" s="1016">
        <v>32</v>
      </c>
      <c r="F37" s="1016">
        <v>0</v>
      </c>
      <c r="G37" s="1016">
        <v>0</v>
      </c>
      <c r="H37" s="1016">
        <v>0</v>
      </c>
      <c r="I37" s="1016">
        <v>0</v>
      </c>
      <c r="J37" s="1016">
        <v>0</v>
      </c>
      <c r="K37" s="512">
        <f t="shared" si="0"/>
        <v>32</v>
      </c>
      <c r="L37" s="1274">
        <f t="shared" ref="L37" si="9">SUM(K37:K38)</f>
        <v>43</v>
      </c>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row>
    <row r="38" spans="1:43" s="39" customFormat="1">
      <c r="A38" s="1128"/>
      <c r="B38" s="1076"/>
      <c r="C38" s="1285"/>
      <c r="D38" s="1017" t="s">
        <v>407</v>
      </c>
      <c r="E38" s="1018">
        <v>11</v>
      </c>
      <c r="F38" s="1018">
        <v>0</v>
      </c>
      <c r="G38" s="1018">
        <v>0</v>
      </c>
      <c r="H38" s="1018">
        <v>0</v>
      </c>
      <c r="I38" s="1018">
        <v>0</v>
      </c>
      <c r="J38" s="1018">
        <v>0</v>
      </c>
      <c r="K38" s="515">
        <f t="shared" si="0"/>
        <v>11</v>
      </c>
      <c r="L38" s="1275"/>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row>
    <row r="39" spans="1:43">
      <c r="A39" s="1288">
        <v>16</v>
      </c>
      <c r="B39" s="1276" t="s">
        <v>156</v>
      </c>
      <c r="C39" s="1278" t="s">
        <v>157</v>
      </c>
      <c r="D39" s="448" t="s">
        <v>406</v>
      </c>
      <c r="E39" s="449">
        <v>13</v>
      </c>
      <c r="F39" s="449">
        <v>4</v>
      </c>
      <c r="G39" s="449">
        <v>3</v>
      </c>
      <c r="H39" s="449">
        <v>0</v>
      </c>
      <c r="I39" s="449">
        <v>0</v>
      </c>
      <c r="J39" s="449">
        <v>1</v>
      </c>
      <c r="K39" s="444">
        <f>SUM(E39:J39)</f>
        <v>21</v>
      </c>
      <c r="L39" s="1268">
        <f>SUM(K39:K40)</f>
        <v>23</v>
      </c>
    </row>
    <row r="40" spans="1:43">
      <c r="A40" s="1288"/>
      <c r="B40" s="1277"/>
      <c r="C40" s="1279"/>
      <c r="D40" s="445" t="s">
        <v>407</v>
      </c>
      <c r="E40" s="446">
        <v>2</v>
      </c>
      <c r="F40" s="446">
        <v>0</v>
      </c>
      <c r="G40" s="446">
        <v>0</v>
      </c>
      <c r="H40" s="446">
        <v>0</v>
      </c>
      <c r="I40" s="446">
        <v>0</v>
      </c>
      <c r="J40" s="446">
        <v>0</v>
      </c>
      <c r="K40" s="447">
        <f>SUM(E40:J40)</f>
        <v>2</v>
      </c>
      <c r="L40" s="1269"/>
    </row>
    <row r="41" spans="1:43" s="211" customFormat="1" ht="13.5" thickBot="1">
      <c r="A41" s="1286">
        <v>17</v>
      </c>
      <c r="B41" s="1280" t="s">
        <v>164</v>
      </c>
      <c r="C41" s="1282" t="s">
        <v>386</v>
      </c>
      <c r="D41" s="452" t="s">
        <v>406</v>
      </c>
      <c r="E41" s="453">
        <v>14</v>
      </c>
      <c r="F41" s="453">
        <v>18</v>
      </c>
      <c r="G41" s="453">
        <v>10</v>
      </c>
      <c r="H41" s="453">
        <v>3</v>
      </c>
      <c r="I41" s="453">
        <v>1</v>
      </c>
      <c r="J41" s="453">
        <v>38</v>
      </c>
      <c r="K41" s="438">
        <f t="shared" ref="K41:K42" si="10">SUM(E41:J41)</f>
        <v>84</v>
      </c>
      <c r="L41" s="1270">
        <f t="shared" ref="L41" si="11">SUM(K41:K42)</f>
        <v>96</v>
      </c>
      <c r="M41" s="210"/>
      <c r="N41" s="210"/>
      <c r="O41" s="210"/>
      <c r="P41" s="210"/>
      <c r="Q41" s="210"/>
      <c r="R41" s="210"/>
      <c r="S41" s="210"/>
      <c r="T41" s="210"/>
      <c r="U41" s="210"/>
      <c r="V41" s="210"/>
      <c r="W41" s="210"/>
      <c r="X41" s="210"/>
      <c r="Y41" s="210"/>
      <c r="Z41" s="210"/>
      <c r="AA41" s="210"/>
      <c r="AB41" s="210"/>
      <c r="AC41" s="210"/>
      <c r="AD41" s="210"/>
      <c r="AE41" s="210"/>
      <c r="AF41" s="210"/>
      <c r="AG41" s="210"/>
      <c r="AH41" s="210"/>
      <c r="AI41" s="210"/>
      <c r="AJ41" s="210"/>
      <c r="AK41" s="210"/>
      <c r="AL41" s="210"/>
      <c r="AM41" s="210"/>
      <c r="AN41" s="210"/>
      <c r="AO41" s="210"/>
      <c r="AP41" s="210"/>
      <c r="AQ41" s="210"/>
    </row>
    <row r="42" spans="1:43" s="211" customFormat="1">
      <c r="A42" s="1287"/>
      <c r="B42" s="1281"/>
      <c r="C42" s="1283"/>
      <c r="D42" s="454" t="s">
        <v>407</v>
      </c>
      <c r="E42" s="455">
        <v>3</v>
      </c>
      <c r="F42" s="455">
        <v>0</v>
      </c>
      <c r="G42" s="455">
        <v>3</v>
      </c>
      <c r="H42" s="455">
        <v>0</v>
      </c>
      <c r="I42" s="455">
        <v>4</v>
      </c>
      <c r="J42" s="455">
        <v>2</v>
      </c>
      <c r="K42" s="441">
        <f t="shared" si="10"/>
        <v>12</v>
      </c>
      <c r="L42" s="1267"/>
      <c r="M42" s="210"/>
      <c r="N42" s="210"/>
      <c r="O42" s="210"/>
      <c r="P42" s="210"/>
      <c r="Q42" s="210"/>
      <c r="R42" s="210"/>
      <c r="S42" s="210"/>
      <c r="T42" s="210"/>
      <c r="U42" s="210"/>
      <c r="V42" s="210"/>
      <c r="W42" s="210"/>
      <c r="X42" s="210"/>
      <c r="Y42" s="210"/>
      <c r="Z42" s="210"/>
      <c r="AA42" s="210"/>
      <c r="AB42" s="210"/>
      <c r="AC42" s="210"/>
      <c r="AD42" s="210"/>
      <c r="AE42" s="210"/>
      <c r="AF42" s="210"/>
      <c r="AG42" s="210"/>
      <c r="AH42" s="210"/>
      <c r="AI42" s="210"/>
      <c r="AJ42" s="210"/>
      <c r="AK42" s="210"/>
      <c r="AL42" s="210"/>
      <c r="AM42" s="210"/>
      <c r="AN42" s="210"/>
      <c r="AO42" s="210"/>
      <c r="AP42" s="210"/>
      <c r="AQ42" s="210"/>
    </row>
    <row r="43" spans="1:43" ht="13.5" thickBot="1">
      <c r="A43" s="1288">
        <v>18</v>
      </c>
      <c r="B43" s="1276" t="s">
        <v>173</v>
      </c>
      <c r="C43" s="1278" t="s">
        <v>175</v>
      </c>
      <c r="D43" s="442" t="s">
        <v>406</v>
      </c>
      <c r="E43" s="449">
        <v>0</v>
      </c>
      <c r="F43" s="449">
        <v>0</v>
      </c>
      <c r="G43" s="449">
        <v>0</v>
      </c>
      <c r="H43" s="449">
        <v>0</v>
      </c>
      <c r="I43" s="449">
        <v>0</v>
      </c>
      <c r="J43" s="449">
        <v>0</v>
      </c>
      <c r="K43" s="444">
        <f>SUM(E43:J43)</f>
        <v>0</v>
      </c>
      <c r="L43" s="1268">
        <f t="shared" ref="L43" si="12">SUM(K43:K44)</f>
        <v>0</v>
      </c>
    </row>
    <row r="44" spans="1:43">
      <c r="A44" s="1288"/>
      <c r="B44" s="1277"/>
      <c r="C44" s="1279"/>
      <c r="D44" s="463" t="s">
        <v>407</v>
      </c>
      <c r="E44" s="446">
        <v>0</v>
      </c>
      <c r="F44" s="446">
        <v>0</v>
      </c>
      <c r="G44" s="446">
        <v>0</v>
      </c>
      <c r="H44" s="446">
        <v>0</v>
      </c>
      <c r="I44" s="446">
        <v>0</v>
      </c>
      <c r="J44" s="446">
        <v>0</v>
      </c>
      <c r="K44" s="447">
        <f>SUM(E44:J44)</f>
        <v>0</v>
      </c>
      <c r="L44" s="1269"/>
    </row>
    <row r="45" spans="1:43">
      <c r="A45" s="1286">
        <v>18</v>
      </c>
      <c r="B45" s="1280" t="s">
        <v>181</v>
      </c>
      <c r="C45" s="1282" t="s">
        <v>182</v>
      </c>
      <c r="D45" s="436" t="s">
        <v>406</v>
      </c>
      <c r="E45" s="453">
        <v>1</v>
      </c>
      <c r="F45" s="453">
        <v>30</v>
      </c>
      <c r="G45" s="453">
        <v>9</v>
      </c>
      <c r="H45" s="453">
        <v>0</v>
      </c>
      <c r="I45" s="453">
        <v>0</v>
      </c>
      <c r="J45" s="453">
        <v>173</v>
      </c>
      <c r="K45" s="438">
        <f>SUM(E45:J45)</f>
        <v>213</v>
      </c>
      <c r="L45" s="1270">
        <f t="shared" ref="L45" si="13">SUM(K45:K46)</f>
        <v>232</v>
      </c>
    </row>
    <row r="46" spans="1:43">
      <c r="A46" s="1287"/>
      <c r="B46" s="1281"/>
      <c r="C46" s="1283"/>
      <c r="D46" s="439" t="s">
        <v>407</v>
      </c>
      <c r="E46" s="455">
        <v>10</v>
      </c>
      <c r="F46" s="455">
        <v>0</v>
      </c>
      <c r="G46" s="455">
        <v>0</v>
      </c>
      <c r="H46" s="455">
        <v>0</v>
      </c>
      <c r="I46" s="455">
        <v>5</v>
      </c>
      <c r="J46" s="455">
        <v>4</v>
      </c>
      <c r="K46" s="441">
        <f>SUM(E46:J46)</f>
        <v>19</v>
      </c>
      <c r="L46" s="1267"/>
    </row>
    <row r="47" spans="1:43" ht="13.5" thickBot="1">
      <c r="A47" s="1288">
        <v>20</v>
      </c>
      <c r="B47" s="1276" t="s">
        <v>187</v>
      </c>
      <c r="C47" s="1278" t="s">
        <v>188</v>
      </c>
      <c r="D47" s="448" t="s">
        <v>406</v>
      </c>
      <c r="E47" s="449">
        <v>11</v>
      </c>
      <c r="F47" s="449">
        <v>0</v>
      </c>
      <c r="G47" s="449">
        <v>26</v>
      </c>
      <c r="H47" s="449">
        <v>0</v>
      </c>
      <c r="I47" s="449">
        <v>1</v>
      </c>
      <c r="J47" s="449">
        <v>0</v>
      </c>
      <c r="K47" s="444">
        <f t="shared" si="0"/>
        <v>38</v>
      </c>
      <c r="L47" s="1268">
        <f t="shared" ref="L47" si="14">SUM(K47:K48)</f>
        <v>67</v>
      </c>
    </row>
    <row r="48" spans="1:43">
      <c r="A48" s="1288"/>
      <c r="B48" s="1277"/>
      <c r="C48" s="1279"/>
      <c r="D48" s="445" t="s">
        <v>407</v>
      </c>
      <c r="E48" s="446">
        <v>6</v>
      </c>
      <c r="F48" s="446">
        <v>0</v>
      </c>
      <c r="G48" s="446">
        <v>23</v>
      </c>
      <c r="H48" s="446">
        <v>0</v>
      </c>
      <c r="I48" s="446">
        <v>0</v>
      </c>
      <c r="J48" s="446">
        <v>0</v>
      </c>
      <c r="K48" s="447">
        <f t="shared" si="0"/>
        <v>29</v>
      </c>
      <c r="L48" s="1269"/>
    </row>
    <row r="49" spans="1:43" ht="13.5" thickBot="1">
      <c r="A49" s="1286">
        <v>21</v>
      </c>
      <c r="B49" s="1280" t="s">
        <v>187</v>
      </c>
      <c r="C49" s="1282" t="s">
        <v>193</v>
      </c>
      <c r="D49" s="436" t="s">
        <v>406</v>
      </c>
      <c r="E49" s="525">
        <v>13</v>
      </c>
      <c r="F49" s="525">
        <v>6</v>
      </c>
      <c r="G49" s="525">
        <v>29</v>
      </c>
      <c r="H49" s="525">
        <v>0</v>
      </c>
      <c r="I49" s="525">
        <v>1</v>
      </c>
      <c r="J49" s="525">
        <v>0</v>
      </c>
      <c r="K49" s="526">
        <f>SUM(E49:J49)</f>
        <v>49</v>
      </c>
      <c r="L49" s="1320">
        <f t="shared" ref="L49" si="15">SUM(K49:K50)</f>
        <v>89</v>
      </c>
    </row>
    <row r="50" spans="1:43">
      <c r="A50" s="1287"/>
      <c r="B50" s="1281"/>
      <c r="C50" s="1283"/>
      <c r="D50" s="439" t="s">
        <v>407</v>
      </c>
      <c r="E50" s="527">
        <v>0</v>
      </c>
      <c r="F50" s="527">
        <v>1</v>
      </c>
      <c r="G50" s="527">
        <v>34</v>
      </c>
      <c r="H50" s="527">
        <v>0</v>
      </c>
      <c r="I50" s="527">
        <v>5</v>
      </c>
      <c r="J50" s="527">
        <v>0</v>
      </c>
      <c r="K50" s="528">
        <f t="shared" ref="K50" si="16">SUM(E50:J50)</f>
        <v>40</v>
      </c>
      <c r="L50" s="1321"/>
    </row>
    <row r="51" spans="1:43" ht="13.5" thickBot="1">
      <c r="A51" s="1288">
        <v>22</v>
      </c>
      <c r="B51" s="1276" t="s">
        <v>198</v>
      </c>
      <c r="C51" s="1278" t="s">
        <v>199</v>
      </c>
      <c r="D51" s="448" t="s">
        <v>406</v>
      </c>
      <c r="E51" s="449">
        <v>0</v>
      </c>
      <c r="F51" s="449">
        <v>0</v>
      </c>
      <c r="G51" s="449">
        <v>0</v>
      </c>
      <c r="H51" s="449">
        <v>0</v>
      </c>
      <c r="I51" s="449">
        <v>0</v>
      </c>
      <c r="J51" s="449">
        <v>0</v>
      </c>
      <c r="K51" s="444">
        <f t="shared" si="0"/>
        <v>0</v>
      </c>
      <c r="L51" s="1268">
        <v>1433</v>
      </c>
    </row>
    <row r="52" spans="1:43">
      <c r="A52" s="1288"/>
      <c r="B52" s="1277"/>
      <c r="C52" s="1279"/>
      <c r="D52" s="445" t="s">
        <v>407</v>
      </c>
      <c r="E52" s="446">
        <v>0</v>
      </c>
      <c r="F52" s="446">
        <v>0</v>
      </c>
      <c r="G52" s="446">
        <v>0</v>
      </c>
      <c r="H52" s="446">
        <v>0</v>
      </c>
      <c r="I52" s="446">
        <v>0</v>
      </c>
      <c r="J52" s="446">
        <v>0</v>
      </c>
      <c r="K52" s="447">
        <f t="shared" si="0"/>
        <v>0</v>
      </c>
      <c r="L52" s="1269"/>
    </row>
    <row r="53" spans="1:43" ht="13.5" thickBot="1">
      <c r="A53" s="1286">
        <v>23</v>
      </c>
      <c r="B53" s="1280" t="s">
        <v>198</v>
      </c>
      <c r="C53" s="1282" t="s">
        <v>203</v>
      </c>
      <c r="D53" s="436" t="s">
        <v>406</v>
      </c>
      <c r="E53" s="437">
        <v>0</v>
      </c>
      <c r="F53" s="464">
        <v>2</v>
      </c>
      <c r="G53" s="437">
        <v>0</v>
      </c>
      <c r="H53" s="437">
        <v>0</v>
      </c>
      <c r="I53" s="464">
        <v>1</v>
      </c>
      <c r="J53" s="465">
        <v>2</v>
      </c>
      <c r="K53" s="438">
        <f t="shared" ref="K53:K54" si="17">SUM(E53:J53)</f>
        <v>5</v>
      </c>
      <c r="L53" s="1270">
        <f t="shared" ref="L53" si="18">SUM(K53:K54)</f>
        <v>14</v>
      </c>
    </row>
    <row r="54" spans="1:43">
      <c r="A54" s="1287"/>
      <c r="B54" s="1281"/>
      <c r="C54" s="1283"/>
      <c r="D54" s="439" t="s">
        <v>407</v>
      </c>
      <c r="E54" s="440">
        <v>0</v>
      </c>
      <c r="F54" s="466">
        <v>6</v>
      </c>
      <c r="G54" s="440">
        <v>0</v>
      </c>
      <c r="H54" s="440">
        <v>0</v>
      </c>
      <c r="I54" s="466">
        <v>2</v>
      </c>
      <c r="J54" s="467">
        <v>1</v>
      </c>
      <c r="K54" s="441">
        <f t="shared" si="17"/>
        <v>9</v>
      </c>
      <c r="L54" s="1267"/>
    </row>
    <row r="55" spans="1:43" s="211" customFormat="1" ht="13.5" thickBot="1">
      <c r="A55" s="1288">
        <v>24</v>
      </c>
      <c r="B55" s="1276" t="s">
        <v>210</v>
      </c>
      <c r="C55" s="1278" t="s">
        <v>212</v>
      </c>
      <c r="D55" s="448" t="s">
        <v>406</v>
      </c>
      <c r="E55" s="449">
        <v>0</v>
      </c>
      <c r="F55" s="449">
        <v>0</v>
      </c>
      <c r="G55" s="449">
        <v>0</v>
      </c>
      <c r="H55" s="449">
        <v>0</v>
      </c>
      <c r="I55" s="449">
        <v>0</v>
      </c>
      <c r="J55" s="449">
        <v>0</v>
      </c>
      <c r="K55" s="444">
        <v>38</v>
      </c>
      <c r="L55" s="1268">
        <f t="shared" ref="L55" si="19">SUM(K55:K56)</f>
        <v>41</v>
      </c>
      <c r="M55" s="210"/>
      <c r="N55" s="210"/>
      <c r="O55" s="210"/>
      <c r="P55" s="210"/>
      <c r="Q55" s="210"/>
      <c r="R55" s="210"/>
      <c r="S55" s="210"/>
      <c r="T55" s="210"/>
      <c r="U55" s="210"/>
      <c r="V55" s="210"/>
      <c r="W55" s="210"/>
      <c r="X55" s="210"/>
      <c r="Y55" s="210"/>
      <c r="Z55" s="210"/>
      <c r="AA55" s="210"/>
      <c r="AB55" s="210"/>
      <c r="AC55" s="210"/>
      <c r="AD55" s="210"/>
      <c r="AE55" s="210"/>
      <c r="AF55" s="210"/>
      <c r="AG55" s="210"/>
      <c r="AH55" s="210"/>
      <c r="AI55" s="210"/>
      <c r="AJ55" s="210"/>
      <c r="AK55" s="210"/>
      <c r="AL55" s="210"/>
      <c r="AM55" s="210"/>
      <c r="AN55" s="210"/>
      <c r="AO55" s="210"/>
      <c r="AP55" s="210"/>
      <c r="AQ55" s="210"/>
    </row>
    <row r="56" spans="1:43" s="211" customFormat="1">
      <c r="A56" s="1288"/>
      <c r="B56" s="1277"/>
      <c r="C56" s="1279"/>
      <c r="D56" s="445" t="s">
        <v>407</v>
      </c>
      <c r="E56" s="446">
        <v>0</v>
      </c>
      <c r="F56" s="446">
        <v>0</v>
      </c>
      <c r="G56" s="446">
        <v>0</v>
      </c>
      <c r="H56" s="446">
        <v>0</v>
      </c>
      <c r="I56" s="446">
        <v>0</v>
      </c>
      <c r="J56" s="446">
        <v>0</v>
      </c>
      <c r="K56" s="447">
        <v>3</v>
      </c>
      <c r="L56" s="1269"/>
      <c r="M56" s="210"/>
      <c r="N56" s="210"/>
      <c r="O56" s="210"/>
      <c r="P56" s="210"/>
      <c r="Q56" s="210"/>
      <c r="R56" s="210"/>
      <c r="S56" s="210"/>
      <c r="T56" s="210"/>
      <c r="U56" s="210"/>
      <c r="V56" s="210"/>
      <c r="W56" s="210"/>
      <c r="X56" s="210"/>
      <c r="Y56" s="210"/>
      <c r="Z56" s="210"/>
      <c r="AA56" s="210"/>
      <c r="AB56" s="210"/>
      <c r="AC56" s="210"/>
      <c r="AD56" s="210"/>
      <c r="AE56" s="210"/>
      <c r="AF56" s="210"/>
      <c r="AG56" s="210"/>
      <c r="AH56" s="210"/>
      <c r="AI56" s="210"/>
      <c r="AJ56" s="210"/>
      <c r="AK56" s="210"/>
      <c r="AL56" s="210"/>
      <c r="AM56" s="210"/>
      <c r="AN56" s="210"/>
      <c r="AO56" s="210"/>
      <c r="AP56" s="210"/>
      <c r="AQ56" s="210"/>
    </row>
    <row r="57" spans="1:43" ht="13.5" thickBot="1">
      <c r="A57" s="1286">
        <v>25</v>
      </c>
      <c r="B57" s="1280" t="s">
        <v>217</v>
      </c>
      <c r="C57" s="1282" t="s">
        <v>218</v>
      </c>
      <c r="D57" s="436" t="s">
        <v>406</v>
      </c>
      <c r="E57" s="437">
        <v>0</v>
      </c>
      <c r="F57" s="437">
        <v>10</v>
      </c>
      <c r="G57" s="437">
        <v>5</v>
      </c>
      <c r="H57" s="437">
        <v>0</v>
      </c>
      <c r="I57" s="437">
        <v>0</v>
      </c>
      <c r="J57" s="437">
        <v>3</v>
      </c>
      <c r="K57" s="438">
        <f t="shared" si="0"/>
        <v>18</v>
      </c>
      <c r="L57" s="1270">
        <f t="shared" ref="L57" si="20">SUM(K57:K58)</f>
        <v>18</v>
      </c>
    </row>
    <row r="58" spans="1:43">
      <c r="A58" s="1287"/>
      <c r="B58" s="1281"/>
      <c r="C58" s="1283"/>
      <c r="D58" s="439" t="s">
        <v>407</v>
      </c>
      <c r="E58" s="440">
        <v>0</v>
      </c>
      <c r="F58" s="440">
        <v>0</v>
      </c>
      <c r="G58" s="440">
        <v>0</v>
      </c>
      <c r="H58" s="440">
        <v>0</v>
      </c>
      <c r="I58" s="440">
        <v>0</v>
      </c>
      <c r="J58" s="440">
        <v>0</v>
      </c>
      <c r="K58" s="441">
        <f t="shared" si="0"/>
        <v>0</v>
      </c>
      <c r="L58" s="1267"/>
    </row>
    <row r="59" spans="1:43" ht="13.5" thickBot="1">
      <c r="A59" s="1288">
        <v>26</v>
      </c>
      <c r="B59" s="1276" t="s">
        <v>224</v>
      </c>
      <c r="C59" s="1278" t="s">
        <v>388</v>
      </c>
      <c r="D59" s="442" t="s">
        <v>406</v>
      </c>
      <c r="E59" s="443">
        <v>6</v>
      </c>
      <c r="F59" s="443">
        <v>0</v>
      </c>
      <c r="G59" s="443">
        <v>6</v>
      </c>
      <c r="H59" s="443">
        <v>0</v>
      </c>
      <c r="I59" s="443">
        <v>0</v>
      </c>
      <c r="J59" s="443">
        <v>0</v>
      </c>
      <c r="K59" s="444">
        <f t="shared" si="0"/>
        <v>12</v>
      </c>
      <c r="L59" s="1268">
        <f t="shared" ref="L59" si="21">SUM(K59:K60)</f>
        <v>12</v>
      </c>
    </row>
    <row r="60" spans="1:43">
      <c r="A60" s="1288"/>
      <c r="B60" s="1277"/>
      <c r="C60" s="1279"/>
      <c r="D60" s="463" t="s">
        <v>407</v>
      </c>
      <c r="E60" s="462">
        <v>0</v>
      </c>
      <c r="F60" s="462">
        <v>0</v>
      </c>
      <c r="G60" s="462">
        <v>0</v>
      </c>
      <c r="H60" s="462">
        <v>0</v>
      </c>
      <c r="I60" s="462">
        <v>0</v>
      </c>
      <c r="J60" s="462">
        <v>0</v>
      </c>
      <c r="K60" s="447">
        <f t="shared" si="0"/>
        <v>0</v>
      </c>
      <c r="L60" s="1269"/>
    </row>
    <row r="61" spans="1:43" ht="13.5" thickBot="1">
      <c r="A61" s="1286">
        <v>27</v>
      </c>
      <c r="B61" s="1280" t="s">
        <v>230</v>
      </c>
      <c r="C61" s="1282" t="s">
        <v>231</v>
      </c>
      <c r="D61" s="452" t="s">
        <v>406</v>
      </c>
      <c r="E61" s="453">
        <v>5</v>
      </c>
      <c r="F61" s="453">
        <v>8</v>
      </c>
      <c r="G61" s="453">
        <v>5</v>
      </c>
      <c r="H61" s="453">
        <v>0</v>
      </c>
      <c r="I61" s="453">
        <v>0</v>
      </c>
      <c r="J61" s="453">
        <v>0</v>
      </c>
      <c r="K61" s="438">
        <f t="shared" si="0"/>
        <v>18</v>
      </c>
      <c r="L61" s="1270">
        <f t="shared" ref="L61" si="22">SUM(K61:K62)</f>
        <v>18</v>
      </c>
    </row>
    <row r="62" spans="1:43">
      <c r="A62" s="1287"/>
      <c r="B62" s="1281"/>
      <c r="C62" s="1283"/>
      <c r="D62" s="454" t="s">
        <v>407</v>
      </c>
      <c r="E62" s="455">
        <v>0</v>
      </c>
      <c r="F62" s="455">
        <v>0</v>
      </c>
      <c r="G62" s="455">
        <v>0</v>
      </c>
      <c r="H62" s="455">
        <v>0</v>
      </c>
      <c r="I62" s="455">
        <v>0</v>
      </c>
      <c r="J62" s="455">
        <v>0</v>
      </c>
      <c r="K62" s="441">
        <f t="shared" si="0"/>
        <v>0</v>
      </c>
      <c r="L62" s="1267"/>
    </row>
    <row r="63" spans="1:43" ht="13.5" thickBot="1">
      <c r="A63" s="1288">
        <v>28</v>
      </c>
      <c r="B63" s="1276" t="s">
        <v>239</v>
      </c>
      <c r="C63" s="1278" t="s">
        <v>240</v>
      </c>
      <c r="D63" s="442" t="s">
        <v>406</v>
      </c>
      <c r="E63" s="443">
        <v>0</v>
      </c>
      <c r="F63" s="443">
        <v>0</v>
      </c>
      <c r="G63" s="443">
        <v>0</v>
      </c>
      <c r="H63" s="443">
        <v>0</v>
      </c>
      <c r="I63" s="443">
        <v>0</v>
      </c>
      <c r="J63" s="443">
        <v>0</v>
      </c>
      <c r="K63" s="444">
        <f t="shared" si="0"/>
        <v>0</v>
      </c>
      <c r="L63" s="1268">
        <v>19</v>
      </c>
    </row>
    <row r="64" spans="1:43">
      <c r="A64" s="1288"/>
      <c r="B64" s="1277"/>
      <c r="C64" s="1279"/>
      <c r="D64" s="463" t="s">
        <v>407</v>
      </c>
      <c r="E64" s="462">
        <v>0</v>
      </c>
      <c r="F64" s="462">
        <v>0</v>
      </c>
      <c r="G64" s="462">
        <v>0</v>
      </c>
      <c r="H64" s="462">
        <v>0</v>
      </c>
      <c r="I64" s="462">
        <v>0</v>
      </c>
      <c r="J64" s="462">
        <v>0</v>
      </c>
      <c r="K64" s="447">
        <f t="shared" si="0"/>
        <v>0</v>
      </c>
      <c r="L64" s="1269"/>
    </row>
    <row r="65" spans="1:43">
      <c r="A65" s="1129">
        <v>29</v>
      </c>
      <c r="B65" s="1074" t="s">
        <v>246</v>
      </c>
      <c r="C65" s="1284" t="s">
        <v>247</v>
      </c>
      <c r="D65" s="510" t="s">
        <v>406</v>
      </c>
      <c r="E65" s="511">
        <v>14</v>
      </c>
      <c r="F65" s="511">
        <v>0</v>
      </c>
      <c r="G65" s="511">
        <v>2</v>
      </c>
      <c r="H65" s="511">
        <v>0</v>
      </c>
      <c r="I65" s="511">
        <v>0</v>
      </c>
      <c r="J65" s="511">
        <v>0</v>
      </c>
      <c r="K65" s="512">
        <v>16</v>
      </c>
      <c r="L65" s="1274">
        <v>71</v>
      </c>
    </row>
    <row r="66" spans="1:43">
      <c r="A66" s="1128"/>
      <c r="B66" s="1076"/>
      <c r="C66" s="1285"/>
      <c r="D66" s="513" t="s">
        <v>407</v>
      </c>
      <c r="E66" s="514">
        <v>37</v>
      </c>
      <c r="F66" s="514">
        <v>0</v>
      </c>
      <c r="G66" s="514">
        <v>10</v>
      </c>
      <c r="H66" s="514">
        <v>0</v>
      </c>
      <c r="I66" s="514">
        <v>8</v>
      </c>
      <c r="J66" s="514">
        <v>0</v>
      </c>
      <c r="K66" s="515">
        <v>55</v>
      </c>
      <c r="L66" s="1275"/>
    </row>
    <row r="67" spans="1:43">
      <c r="A67" s="1288">
        <v>30</v>
      </c>
      <c r="B67" s="1276" t="s">
        <v>251</v>
      </c>
      <c r="C67" s="1278" t="s">
        <v>252</v>
      </c>
      <c r="D67" s="442" t="s">
        <v>406</v>
      </c>
      <c r="E67" s="443">
        <v>0</v>
      </c>
      <c r="F67" s="443">
        <v>9</v>
      </c>
      <c r="G67" s="443">
        <v>10</v>
      </c>
      <c r="H67" s="443">
        <v>0</v>
      </c>
      <c r="I67" s="443">
        <v>0</v>
      </c>
      <c r="J67" s="443">
        <v>1</v>
      </c>
      <c r="K67" s="444">
        <v>20</v>
      </c>
      <c r="L67" s="1268">
        <f t="shared" ref="L67" si="23">SUM(K67:K68)</f>
        <v>37</v>
      </c>
    </row>
    <row r="68" spans="1:43">
      <c r="A68" s="1288"/>
      <c r="B68" s="1277"/>
      <c r="C68" s="1279"/>
      <c r="D68" s="463" t="s">
        <v>407</v>
      </c>
      <c r="E68" s="462">
        <v>3</v>
      </c>
      <c r="F68" s="462">
        <v>4</v>
      </c>
      <c r="G68" s="462">
        <v>2</v>
      </c>
      <c r="H68" s="462">
        <v>0</v>
      </c>
      <c r="I68" s="462">
        <v>3</v>
      </c>
      <c r="J68" s="462">
        <v>5</v>
      </c>
      <c r="K68" s="447">
        <v>17</v>
      </c>
      <c r="L68" s="1269"/>
    </row>
    <row r="69" spans="1:43">
      <c r="A69" s="1286">
        <v>31</v>
      </c>
      <c r="B69" s="1280" t="s">
        <v>258</v>
      </c>
      <c r="C69" s="1282" t="s">
        <v>259</v>
      </c>
      <c r="D69" s="452" t="s">
        <v>406</v>
      </c>
      <c r="E69" s="458">
        <v>13</v>
      </c>
      <c r="F69" s="459">
        <v>20</v>
      </c>
      <c r="G69" s="459">
        <v>16</v>
      </c>
      <c r="H69" s="459" t="s">
        <v>411</v>
      </c>
      <c r="I69" s="459" t="s">
        <v>411</v>
      </c>
      <c r="J69" s="459">
        <v>5</v>
      </c>
      <c r="K69" s="438">
        <v>54</v>
      </c>
      <c r="L69" s="1270">
        <v>58</v>
      </c>
    </row>
    <row r="70" spans="1:43">
      <c r="A70" s="1287"/>
      <c r="B70" s="1281"/>
      <c r="C70" s="1283"/>
      <c r="D70" s="454" t="s">
        <v>407</v>
      </c>
      <c r="E70" s="460" t="s">
        <v>412</v>
      </c>
      <c r="F70" s="461">
        <v>2</v>
      </c>
      <c r="G70" s="461" t="s">
        <v>411</v>
      </c>
      <c r="H70" s="461" t="s">
        <v>374</v>
      </c>
      <c r="I70" s="461">
        <v>2</v>
      </c>
      <c r="J70" s="461" t="s">
        <v>411</v>
      </c>
      <c r="K70" s="441">
        <v>4</v>
      </c>
      <c r="L70" s="1267"/>
    </row>
    <row r="71" spans="1:43" s="211" customFormat="1">
      <c r="A71" s="1288">
        <v>32</v>
      </c>
      <c r="B71" s="1276" t="s">
        <v>269</v>
      </c>
      <c r="C71" s="1278" t="s">
        <v>270</v>
      </c>
      <c r="D71" s="442" t="s">
        <v>406</v>
      </c>
      <c r="E71" s="443">
        <v>20</v>
      </c>
      <c r="F71" s="443">
        <v>0</v>
      </c>
      <c r="G71" s="443">
        <v>0</v>
      </c>
      <c r="H71" s="443">
        <v>0</v>
      </c>
      <c r="I71" s="443">
        <v>0</v>
      </c>
      <c r="J71" s="443">
        <v>6</v>
      </c>
      <c r="K71" s="444">
        <f t="shared" si="0"/>
        <v>26</v>
      </c>
      <c r="L71" s="1268">
        <f t="shared" ref="L71" si="24">SUM(K71:K72)</f>
        <v>42</v>
      </c>
      <c r="M71" s="210"/>
      <c r="N71" s="210"/>
      <c r="O71" s="210"/>
      <c r="P71" s="210"/>
      <c r="Q71" s="210"/>
      <c r="R71" s="210"/>
      <c r="S71" s="210"/>
      <c r="T71" s="210"/>
      <c r="U71" s="210"/>
      <c r="V71" s="210"/>
      <c r="W71" s="210"/>
      <c r="X71" s="210"/>
      <c r="Y71" s="210"/>
      <c r="Z71" s="210"/>
      <c r="AA71" s="210"/>
      <c r="AB71" s="210"/>
      <c r="AC71" s="210"/>
      <c r="AD71" s="210"/>
      <c r="AE71" s="210"/>
      <c r="AF71" s="210"/>
      <c r="AG71" s="210"/>
      <c r="AH71" s="210"/>
      <c r="AI71" s="210"/>
      <c r="AJ71" s="210"/>
      <c r="AK71" s="210"/>
      <c r="AL71" s="210"/>
      <c r="AM71" s="210"/>
      <c r="AN71" s="210"/>
      <c r="AO71" s="210"/>
      <c r="AP71" s="210"/>
      <c r="AQ71" s="210"/>
    </row>
    <row r="72" spans="1:43" s="211" customFormat="1">
      <c r="A72" s="1288"/>
      <c r="B72" s="1277"/>
      <c r="C72" s="1279"/>
      <c r="D72" s="463" t="s">
        <v>413</v>
      </c>
      <c r="E72" s="462">
        <v>10</v>
      </c>
      <c r="F72" s="462">
        <v>0</v>
      </c>
      <c r="G72" s="462">
        <v>0</v>
      </c>
      <c r="H72" s="462">
        <v>0</v>
      </c>
      <c r="I72" s="462">
        <v>2</v>
      </c>
      <c r="J72" s="462">
        <v>4</v>
      </c>
      <c r="K72" s="447">
        <f t="shared" si="0"/>
        <v>16</v>
      </c>
      <c r="L72" s="1269"/>
      <c r="M72" s="210"/>
      <c r="N72" s="210"/>
      <c r="O72" s="210"/>
      <c r="P72" s="210"/>
      <c r="Q72" s="210"/>
      <c r="R72" s="210"/>
      <c r="S72" s="210"/>
      <c r="T72" s="210"/>
      <c r="U72" s="210"/>
      <c r="V72" s="210"/>
      <c r="W72" s="210"/>
      <c r="X72" s="210"/>
      <c r="Y72" s="210"/>
      <c r="Z72" s="210"/>
      <c r="AA72" s="210"/>
      <c r="AB72" s="210"/>
      <c r="AC72" s="210"/>
      <c r="AD72" s="210"/>
      <c r="AE72" s="210"/>
      <c r="AF72" s="210"/>
      <c r="AG72" s="210"/>
      <c r="AH72" s="210"/>
      <c r="AI72" s="210"/>
      <c r="AJ72" s="210"/>
      <c r="AK72" s="210"/>
      <c r="AL72" s="210"/>
      <c r="AM72" s="210"/>
      <c r="AN72" s="210"/>
      <c r="AO72" s="210"/>
      <c r="AP72" s="210"/>
      <c r="AQ72" s="210"/>
    </row>
    <row r="73" spans="1:43" s="210" customFormat="1">
      <c r="A73" s="1286">
        <v>33</v>
      </c>
      <c r="B73" s="1315" t="s">
        <v>277</v>
      </c>
      <c r="C73" s="1317" t="s">
        <v>278</v>
      </c>
      <c r="D73" s="452" t="s">
        <v>406</v>
      </c>
      <c r="E73" s="468">
        <v>6</v>
      </c>
      <c r="F73" s="468">
        <v>2</v>
      </c>
      <c r="G73" s="468">
        <v>15</v>
      </c>
      <c r="H73" s="469">
        <v>0</v>
      </c>
      <c r="I73" s="469">
        <v>1</v>
      </c>
      <c r="J73" s="469">
        <v>0</v>
      </c>
      <c r="K73" s="470">
        <f>SUM(E73:J73)</f>
        <v>24</v>
      </c>
      <c r="L73" s="1272">
        <f>SUM(K73:K74)</f>
        <v>31</v>
      </c>
    </row>
    <row r="74" spans="1:43" s="11" customFormat="1">
      <c r="A74" s="1287"/>
      <c r="B74" s="1316"/>
      <c r="C74" s="1318"/>
      <c r="D74" s="454" t="s">
        <v>407</v>
      </c>
      <c r="E74" s="471">
        <v>1</v>
      </c>
      <c r="F74" s="471">
        <v>1</v>
      </c>
      <c r="G74" s="471">
        <v>5</v>
      </c>
      <c r="H74" s="472">
        <v>0</v>
      </c>
      <c r="I74" s="472">
        <v>0</v>
      </c>
      <c r="J74" s="472">
        <v>0</v>
      </c>
      <c r="K74" s="473">
        <f t="shared" ref="K74:K76" si="25">SUM(E74:J74)</f>
        <v>7</v>
      </c>
      <c r="L74" s="1273"/>
    </row>
    <row r="75" spans="1:43" s="11" customFormat="1" ht="13.5" thickBot="1">
      <c r="A75" s="1288">
        <v>34</v>
      </c>
      <c r="B75" s="1276" t="s">
        <v>285</v>
      </c>
      <c r="C75" s="1278" t="s">
        <v>392</v>
      </c>
      <c r="D75" s="442" t="s">
        <v>406</v>
      </c>
      <c r="E75" s="443">
        <v>6</v>
      </c>
      <c r="F75" s="443">
        <v>12</v>
      </c>
      <c r="G75" s="443">
        <v>13</v>
      </c>
      <c r="H75" s="443">
        <v>0</v>
      </c>
      <c r="I75" s="443">
        <v>0</v>
      </c>
      <c r="J75" s="443">
        <v>2</v>
      </c>
      <c r="K75" s="444">
        <f t="shared" si="25"/>
        <v>33</v>
      </c>
      <c r="L75" s="1268">
        <f t="shared" ref="L75" si="26">SUM(K75:K76)</f>
        <v>33</v>
      </c>
    </row>
    <row r="76" spans="1:43" s="11" customFormat="1">
      <c r="A76" s="1288"/>
      <c r="B76" s="1277"/>
      <c r="C76" s="1279"/>
      <c r="D76" s="463" t="s">
        <v>407</v>
      </c>
      <c r="E76" s="462">
        <v>0</v>
      </c>
      <c r="F76" s="462">
        <v>0</v>
      </c>
      <c r="G76" s="462">
        <v>0</v>
      </c>
      <c r="H76" s="462">
        <v>0</v>
      </c>
      <c r="I76" s="462">
        <v>0</v>
      </c>
      <c r="J76" s="462">
        <v>0</v>
      </c>
      <c r="K76" s="447">
        <f t="shared" si="25"/>
        <v>0</v>
      </c>
      <c r="L76" s="1269"/>
    </row>
    <row r="77" spans="1:43" s="11" customFormat="1" ht="13.5" thickBot="1">
      <c r="A77" s="1286">
        <v>35</v>
      </c>
      <c r="B77" s="1280" t="s">
        <v>287</v>
      </c>
      <c r="C77" s="1282" t="s">
        <v>288</v>
      </c>
      <c r="D77" s="436" t="s">
        <v>406</v>
      </c>
      <c r="E77" s="437">
        <v>14</v>
      </c>
      <c r="F77" s="437">
        <v>3</v>
      </c>
      <c r="G77" s="437">
        <v>0</v>
      </c>
      <c r="H77" s="437">
        <v>0</v>
      </c>
      <c r="I77" s="437"/>
      <c r="J77" s="437">
        <v>10</v>
      </c>
      <c r="K77" s="438">
        <f>SUM(E77:J77)</f>
        <v>27</v>
      </c>
      <c r="L77" s="1270">
        <f>SUM(K77:K78)</f>
        <v>38</v>
      </c>
    </row>
    <row r="78" spans="1:43" s="11" customFormat="1">
      <c r="A78" s="1287"/>
      <c r="B78" s="1281"/>
      <c r="C78" s="1283"/>
      <c r="D78" s="439" t="s">
        <v>407</v>
      </c>
      <c r="E78" s="440">
        <v>6</v>
      </c>
      <c r="F78" s="440">
        <v>0</v>
      </c>
      <c r="G78" s="440">
        <v>0</v>
      </c>
      <c r="H78" s="440">
        <v>0</v>
      </c>
      <c r="I78" s="440">
        <v>1</v>
      </c>
      <c r="J78" s="440">
        <v>4</v>
      </c>
      <c r="K78" s="441">
        <f t="shared" ref="K78" si="27">SUM(E78:J78)</f>
        <v>11</v>
      </c>
      <c r="L78" s="1267"/>
    </row>
    <row r="79" spans="1:43">
      <c r="A79" s="1288">
        <v>36</v>
      </c>
      <c r="B79" s="1276" t="s">
        <v>295</v>
      </c>
      <c r="C79" s="1278" t="s">
        <v>296</v>
      </c>
      <c r="D79" s="448" t="s">
        <v>406</v>
      </c>
      <c r="E79" s="474">
        <v>8</v>
      </c>
      <c r="F79" s="475" t="s">
        <v>408</v>
      </c>
      <c r="G79" s="475">
        <v>1</v>
      </c>
      <c r="H79" s="475">
        <v>3</v>
      </c>
      <c r="I79" s="475" t="s">
        <v>408</v>
      </c>
      <c r="J79" s="475">
        <v>4</v>
      </c>
      <c r="K79" s="444">
        <v>16</v>
      </c>
      <c r="L79" s="1268">
        <f t="shared" ref="L79" si="28">SUM(K79:K80)</f>
        <v>18</v>
      </c>
    </row>
    <row r="80" spans="1:43">
      <c r="A80" s="1288"/>
      <c r="B80" s="1277"/>
      <c r="C80" s="1279"/>
      <c r="D80" s="445" t="s">
        <v>407</v>
      </c>
      <c r="E80" s="476">
        <v>1</v>
      </c>
      <c r="F80" s="477" t="s">
        <v>408</v>
      </c>
      <c r="G80" s="477">
        <v>1</v>
      </c>
      <c r="H80" s="477" t="s">
        <v>408</v>
      </c>
      <c r="I80" s="477" t="s">
        <v>408</v>
      </c>
      <c r="J80" s="477" t="s">
        <v>408</v>
      </c>
      <c r="K80" s="447">
        <v>2</v>
      </c>
      <c r="L80" s="1269"/>
    </row>
    <row r="81" spans="1:12">
      <c r="A81" s="1286">
        <v>37</v>
      </c>
      <c r="B81" s="1280" t="s">
        <v>305</v>
      </c>
      <c r="C81" s="1282" t="s">
        <v>306</v>
      </c>
      <c r="D81" s="436" t="s">
        <v>406</v>
      </c>
      <c r="E81" s="437">
        <v>13</v>
      </c>
      <c r="F81" s="437">
        <v>0</v>
      </c>
      <c r="G81" s="437">
        <v>0</v>
      </c>
      <c r="H81" s="437">
        <v>0</v>
      </c>
      <c r="I81" s="437">
        <v>0</v>
      </c>
      <c r="J81" s="437">
        <v>2</v>
      </c>
      <c r="K81" s="438">
        <f t="shared" ref="K81:K86" si="29">SUM(E81:J81)</f>
        <v>15</v>
      </c>
      <c r="L81" s="1266">
        <f t="shared" ref="L81" si="30">SUM(K81:K82)</f>
        <v>22</v>
      </c>
    </row>
    <row r="82" spans="1:12">
      <c r="A82" s="1287"/>
      <c r="B82" s="1281"/>
      <c r="C82" s="1283"/>
      <c r="D82" s="439" t="s">
        <v>407</v>
      </c>
      <c r="E82" s="440">
        <v>3</v>
      </c>
      <c r="F82" s="440"/>
      <c r="G82" s="440">
        <v>0</v>
      </c>
      <c r="H82" s="440">
        <v>0</v>
      </c>
      <c r="I82" s="440">
        <v>4</v>
      </c>
      <c r="J82" s="440">
        <v>0</v>
      </c>
      <c r="K82" s="441">
        <f t="shared" si="29"/>
        <v>7</v>
      </c>
      <c r="L82" s="1267"/>
    </row>
    <row r="83" spans="1:12" ht="13.5" thickBot="1">
      <c r="A83" s="1288">
        <v>38</v>
      </c>
      <c r="B83" s="1276" t="s">
        <v>314</v>
      </c>
      <c r="C83" s="1278" t="s">
        <v>315</v>
      </c>
      <c r="D83" s="448" t="s">
        <v>406</v>
      </c>
      <c r="E83" s="478">
        <v>18</v>
      </c>
      <c r="F83" s="478">
        <v>38</v>
      </c>
      <c r="G83" s="478">
        <v>67</v>
      </c>
      <c r="H83" s="478">
        <v>0</v>
      </c>
      <c r="I83" s="478">
        <v>0</v>
      </c>
      <c r="J83" s="478">
        <v>0</v>
      </c>
      <c r="K83" s="444">
        <f>SUM(E83:J83)</f>
        <v>123</v>
      </c>
      <c r="L83" s="1268">
        <f t="shared" ref="L83" si="31">SUM(K83:K84)</f>
        <v>125</v>
      </c>
    </row>
    <row r="84" spans="1:12">
      <c r="A84" s="1288"/>
      <c r="B84" s="1277"/>
      <c r="C84" s="1279"/>
      <c r="D84" s="445" t="s">
        <v>407</v>
      </c>
      <c r="E84" s="479">
        <v>0</v>
      </c>
      <c r="F84" s="479">
        <v>0</v>
      </c>
      <c r="G84" s="479">
        <v>0</v>
      </c>
      <c r="H84" s="479">
        <v>0</v>
      </c>
      <c r="I84" s="479">
        <v>2</v>
      </c>
      <c r="J84" s="479">
        <v>0</v>
      </c>
      <c r="K84" s="447">
        <f t="shared" ref="K84" si="32">SUM(E84:J84)</f>
        <v>2</v>
      </c>
      <c r="L84" s="1269"/>
    </row>
    <row r="85" spans="1:12" ht="13.5" thickBot="1">
      <c r="A85" s="1286">
        <v>39</v>
      </c>
      <c r="B85" s="1280" t="s">
        <v>324</v>
      </c>
      <c r="C85" s="1282" t="s">
        <v>325</v>
      </c>
      <c r="D85" s="436" t="s">
        <v>406</v>
      </c>
      <c r="E85" s="437">
        <v>133</v>
      </c>
      <c r="F85" s="437">
        <v>0</v>
      </c>
      <c r="G85" s="437">
        <v>0</v>
      </c>
      <c r="H85" s="437">
        <v>0</v>
      </c>
      <c r="I85" s="437">
        <v>0</v>
      </c>
      <c r="J85" s="437">
        <v>0</v>
      </c>
      <c r="K85" s="438">
        <f t="shared" si="29"/>
        <v>133</v>
      </c>
      <c r="L85" s="1270">
        <f>SUM(K85:K86)</f>
        <v>133</v>
      </c>
    </row>
    <row r="86" spans="1:12">
      <c r="A86" s="1287"/>
      <c r="B86" s="1281"/>
      <c r="C86" s="1283"/>
      <c r="D86" s="439" t="s">
        <v>407</v>
      </c>
      <c r="E86" s="440">
        <v>0</v>
      </c>
      <c r="F86" s="440">
        <v>0</v>
      </c>
      <c r="G86" s="440">
        <v>0</v>
      </c>
      <c r="H86" s="440">
        <v>0</v>
      </c>
      <c r="I86" s="440">
        <v>0</v>
      </c>
      <c r="J86" s="440">
        <v>0</v>
      </c>
      <c r="K86" s="441">
        <f t="shared" si="29"/>
        <v>0</v>
      </c>
      <c r="L86" s="1267"/>
    </row>
    <row r="87" spans="1:12" ht="13.5" thickBot="1">
      <c r="A87" s="1288">
        <v>40</v>
      </c>
      <c r="B87" s="1276" t="s">
        <v>334</v>
      </c>
      <c r="C87" s="1278" t="s">
        <v>335</v>
      </c>
      <c r="D87" s="448" t="s">
        <v>406</v>
      </c>
      <c r="E87" s="449">
        <v>0</v>
      </c>
      <c r="F87" s="449">
        <v>0</v>
      </c>
      <c r="G87" s="449">
        <v>0</v>
      </c>
      <c r="H87" s="449">
        <v>0</v>
      </c>
      <c r="I87" s="449">
        <v>0</v>
      </c>
      <c r="J87" s="449">
        <v>0</v>
      </c>
      <c r="K87" s="444">
        <v>3554</v>
      </c>
      <c r="L87" s="1268">
        <f t="shared" ref="L87" si="33">SUM(K87:K88)</f>
        <v>4016</v>
      </c>
    </row>
    <row r="88" spans="1:12" ht="13.5" thickBot="1">
      <c r="A88" s="1289"/>
      <c r="B88" s="1313"/>
      <c r="C88" s="1314"/>
      <c r="D88" s="480" t="s">
        <v>407</v>
      </c>
      <c r="E88" s="481">
        <v>0</v>
      </c>
      <c r="F88" s="481">
        <v>0</v>
      </c>
      <c r="G88" s="481">
        <v>0</v>
      </c>
      <c r="H88" s="481">
        <v>0</v>
      </c>
      <c r="I88" s="481">
        <v>0</v>
      </c>
      <c r="J88" s="481">
        <v>0</v>
      </c>
      <c r="K88" s="482">
        <v>462</v>
      </c>
      <c r="L88" s="1271"/>
    </row>
    <row r="89" spans="1:12" ht="13.5" thickBot="1">
      <c r="A89" s="37"/>
      <c r="B89" s="37"/>
      <c r="C89" s="37"/>
      <c r="D89" s="37"/>
      <c r="E89" s="37"/>
      <c r="F89" s="37"/>
      <c r="G89" s="37"/>
      <c r="H89" s="37"/>
      <c r="I89" s="37"/>
      <c r="J89" s="37"/>
      <c r="K89" s="37"/>
      <c r="L89" s="37"/>
    </row>
    <row r="90" spans="1:12">
      <c r="A90" s="171" t="s">
        <v>414</v>
      </c>
      <c r="B90" s="166"/>
      <c r="C90" s="166"/>
      <c r="D90" s="166"/>
      <c r="E90" s="166"/>
      <c r="F90" s="166"/>
      <c r="G90" s="166"/>
      <c r="H90" s="166"/>
      <c r="I90" s="166"/>
      <c r="J90" s="166"/>
      <c r="K90" s="166"/>
      <c r="L90" s="167">
        <f>SUM(L9:L88)</f>
        <v>9925</v>
      </c>
    </row>
    <row r="91" spans="1:12" ht="13.5" thickBot="1">
      <c r="A91" s="172" t="s">
        <v>415</v>
      </c>
      <c r="B91" s="168"/>
      <c r="C91" s="168"/>
      <c r="D91" s="168"/>
      <c r="E91" s="168"/>
      <c r="F91" s="168"/>
      <c r="G91" s="168"/>
      <c r="H91" s="168"/>
      <c r="I91" s="168"/>
      <c r="J91" s="168"/>
      <c r="K91" s="169"/>
      <c r="L91" s="170">
        <f>L90-L51-L15</f>
        <v>6512</v>
      </c>
    </row>
    <row r="1048574" ht="15" customHeight="1"/>
  </sheetData>
  <mergeCells count="161">
    <mergeCell ref="A43:A44"/>
    <mergeCell ref="B43:B44"/>
    <mergeCell ref="C43:C44"/>
    <mergeCell ref="L43:L44"/>
    <mergeCell ref="C49:C50"/>
    <mergeCell ref="B47:B48"/>
    <mergeCell ref="C47:C48"/>
    <mergeCell ref="B37:B38"/>
    <mergeCell ref="C37:C38"/>
    <mergeCell ref="A49:A50"/>
    <mergeCell ref="A45:A46"/>
    <mergeCell ref="L39:L40"/>
    <mergeCell ref="L41:L42"/>
    <mergeCell ref="L45:L46"/>
    <mergeCell ref="L47:L48"/>
    <mergeCell ref="L49:L50"/>
    <mergeCell ref="B33:B34"/>
    <mergeCell ref="B45:B46"/>
    <mergeCell ref="C45:C46"/>
    <mergeCell ref="B39:B40"/>
    <mergeCell ref="C39:C40"/>
    <mergeCell ref="B41:B42"/>
    <mergeCell ref="C41:C42"/>
    <mergeCell ref="C33:C34"/>
    <mergeCell ref="B35:B36"/>
    <mergeCell ref="C35:C36"/>
    <mergeCell ref="A7:L7"/>
    <mergeCell ref="B87:B88"/>
    <mergeCell ref="C87:C88"/>
    <mergeCell ref="B83:B84"/>
    <mergeCell ref="C83:C84"/>
    <mergeCell ref="B85:B86"/>
    <mergeCell ref="C85:C86"/>
    <mergeCell ref="B79:B80"/>
    <mergeCell ref="C79:C80"/>
    <mergeCell ref="B81:B82"/>
    <mergeCell ref="C81:C82"/>
    <mergeCell ref="B77:B78"/>
    <mergeCell ref="C77:C78"/>
    <mergeCell ref="B73:B74"/>
    <mergeCell ref="C73:C74"/>
    <mergeCell ref="B75:B76"/>
    <mergeCell ref="C75:C76"/>
    <mergeCell ref="B49:B50"/>
    <mergeCell ref="L33:L34"/>
    <mergeCell ref="L35:L36"/>
    <mergeCell ref="L37:L38"/>
    <mergeCell ref="B29:B30"/>
    <mergeCell ref="C29:C30"/>
    <mergeCell ref="B31:B32"/>
    <mergeCell ref="C31:C32"/>
    <mergeCell ref="B25:B26"/>
    <mergeCell ref="C25:C26"/>
    <mergeCell ref="B27:B28"/>
    <mergeCell ref="C27:C28"/>
    <mergeCell ref="L25:L26"/>
    <mergeCell ref="L27:L28"/>
    <mergeCell ref="L29:L30"/>
    <mergeCell ref="L31:L32"/>
    <mergeCell ref="B21:B22"/>
    <mergeCell ref="C21:C22"/>
    <mergeCell ref="B23:B24"/>
    <mergeCell ref="C23:C24"/>
    <mergeCell ref="B17:B18"/>
    <mergeCell ref="C17:C18"/>
    <mergeCell ref="B19:B20"/>
    <mergeCell ref="C19:C20"/>
    <mergeCell ref="L17:L18"/>
    <mergeCell ref="L19:L20"/>
    <mergeCell ref="L21:L22"/>
    <mergeCell ref="L23:L24"/>
    <mergeCell ref="B13:B14"/>
    <mergeCell ref="C13:C14"/>
    <mergeCell ref="B15:B16"/>
    <mergeCell ref="C15:C16"/>
    <mergeCell ref="B9:B10"/>
    <mergeCell ref="C9:C10"/>
    <mergeCell ref="B11:B12"/>
    <mergeCell ref="C11:C12"/>
    <mergeCell ref="L9:L10"/>
    <mergeCell ref="L11:L12"/>
    <mergeCell ref="L13:L14"/>
    <mergeCell ref="L15:L16"/>
    <mergeCell ref="A27:A28"/>
    <mergeCell ref="A29:A30"/>
    <mergeCell ref="A31:A32"/>
    <mergeCell ref="A33:A34"/>
    <mergeCell ref="A35:A36"/>
    <mergeCell ref="A37:A38"/>
    <mergeCell ref="A39:A40"/>
    <mergeCell ref="A41:A42"/>
    <mergeCell ref="A9:A10"/>
    <mergeCell ref="A11:A12"/>
    <mergeCell ref="A13:A14"/>
    <mergeCell ref="A15:A16"/>
    <mergeCell ref="A17:A18"/>
    <mergeCell ref="A19:A20"/>
    <mergeCell ref="A21:A22"/>
    <mergeCell ref="A23:A24"/>
    <mergeCell ref="A25:A26"/>
    <mergeCell ref="A51:A52"/>
    <mergeCell ref="A53:A54"/>
    <mergeCell ref="A55:A56"/>
    <mergeCell ref="A59:A60"/>
    <mergeCell ref="A61:A62"/>
    <mergeCell ref="A63:A64"/>
    <mergeCell ref="A67:A68"/>
    <mergeCell ref="A65:A66"/>
    <mergeCell ref="A47:A48"/>
    <mergeCell ref="A57:A58"/>
    <mergeCell ref="B69:B70"/>
    <mergeCell ref="C69:C70"/>
    <mergeCell ref="B71:B72"/>
    <mergeCell ref="C71:C72"/>
    <mergeCell ref="B67:B68"/>
    <mergeCell ref="C67:C68"/>
    <mergeCell ref="A85:A86"/>
    <mergeCell ref="A87:A88"/>
    <mergeCell ref="A69:A70"/>
    <mergeCell ref="A71:A72"/>
    <mergeCell ref="A73:A74"/>
    <mergeCell ref="A75:A76"/>
    <mergeCell ref="A77:A78"/>
    <mergeCell ref="A79:A80"/>
    <mergeCell ref="A81:A82"/>
    <mergeCell ref="A83:A84"/>
    <mergeCell ref="B51:B52"/>
    <mergeCell ref="C51:C52"/>
    <mergeCell ref="B53:B54"/>
    <mergeCell ref="C53:C54"/>
    <mergeCell ref="B65:B66"/>
    <mergeCell ref="C65:C66"/>
    <mergeCell ref="B61:B62"/>
    <mergeCell ref="C61:C62"/>
    <mergeCell ref="B57:B58"/>
    <mergeCell ref="C57:C58"/>
    <mergeCell ref="B55:B56"/>
    <mergeCell ref="C55:C56"/>
    <mergeCell ref="B59:B60"/>
    <mergeCell ref="C59:C60"/>
    <mergeCell ref="B63:B64"/>
    <mergeCell ref="C63:C64"/>
    <mergeCell ref="L81:L82"/>
    <mergeCell ref="L83:L84"/>
    <mergeCell ref="L85:L86"/>
    <mergeCell ref="L87:L88"/>
    <mergeCell ref="L51:L52"/>
    <mergeCell ref="L53:L54"/>
    <mergeCell ref="L55:L56"/>
    <mergeCell ref="L57:L58"/>
    <mergeCell ref="L71:L72"/>
    <mergeCell ref="L73:L74"/>
    <mergeCell ref="L75:L76"/>
    <mergeCell ref="L77:L78"/>
    <mergeCell ref="L79:L80"/>
    <mergeCell ref="L67:L68"/>
    <mergeCell ref="L69:L70"/>
    <mergeCell ref="L59:L60"/>
    <mergeCell ref="L61:L62"/>
    <mergeCell ref="L63:L64"/>
    <mergeCell ref="L65:L66"/>
  </mergeCell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45"/>
  <sheetViews>
    <sheetView topLeftCell="D1" workbookViewId="0">
      <pane ySplit="4" topLeftCell="A5" activePane="bottomLeft" state="frozen"/>
      <selection pane="bottomLeft" activeCell="F20" sqref="F20"/>
    </sheetView>
  </sheetViews>
  <sheetFormatPr defaultColWidth="11.42578125" defaultRowHeight="15"/>
  <cols>
    <col min="1" max="1" width="3.85546875" style="6" customWidth="1"/>
    <col min="2" max="2" width="10.7109375" style="2" customWidth="1"/>
    <col min="3" max="3" width="28.42578125" style="2" bestFit="1" customWidth="1"/>
    <col min="4" max="4" width="24.7109375" style="2" customWidth="1"/>
    <col min="5" max="5" width="29.7109375" style="2" customWidth="1"/>
    <col min="6" max="6" width="28.7109375" style="2" customWidth="1"/>
    <col min="7" max="7" width="21.42578125" style="2" customWidth="1"/>
    <col min="8" max="8" width="26.7109375" style="2" customWidth="1"/>
    <col min="9" max="9" width="28.85546875" style="2" customWidth="1"/>
    <col min="10" max="16384" width="11.42578125" style="3"/>
  </cols>
  <sheetData>
    <row r="1" spans="1:11" ht="31.5">
      <c r="A1" s="10" t="s">
        <v>416</v>
      </c>
    </row>
    <row r="2" spans="1:11">
      <c r="A2" s="52" t="s">
        <v>417</v>
      </c>
      <c r="B2" s="53"/>
      <c r="C2" s="53"/>
      <c r="D2" s="53"/>
    </row>
    <row r="3" spans="1:11" ht="41.1" customHeight="1">
      <c r="D3" s="1322" t="s">
        <v>418</v>
      </c>
      <c r="E3" s="1323"/>
      <c r="F3" s="1323"/>
      <c r="G3" s="1323"/>
      <c r="H3" s="1324"/>
      <c r="I3" s="64"/>
    </row>
    <row r="4" spans="1:11" ht="26.25" thickBot="1">
      <c r="A4" s="97"/>
      <c r="B4" s="97"/>
      <c r="C4" s="97"/>
      <c r="D4" s="46" t="s">
        <v>419</v>
      </c>
      <c r="E4" s="47" t="s">
        <v>420</v>
      </c>
      <c r="F4" s="47" t="s">
        <v>421</v>
      </c>
      <c r="G4" s="35" t="s">
        <v>422</v>
      </c>
      <c r="H4" s="48" t="s">
        <v>423</v>
      </c>
      <c r="I4" s="48" t="s">
        <v>424</v>
      </c>
    </row>
    <row r="5" spans="1:11" s="509" customFormat="1">
      <c r="A5" s="1019">
        <v>1</v>
      </c>
      <c r="B5" s="1020" t="s">
        <v>29</v>
      </c>
      <c r="C5" s="1021" t="s">
        <v>31</v>
      </c>
      <c r="D5" s="1022" t="s">
        <v>425</v>
      </c>
      <c r="E5" s="1022" t="s">
        <v>40</v>
      </c>
      <c r="F5" s="1023">
        <v>0</v>
      </c>
      <c r="G5" s="1023">
        <v>0</v>
      </c>
      <c r="H5" s="1024">
        <f t="shared" ref="H5:H20" si="0">SUM(F5:G5)</f>
        <v>0</v>
      </c>
      <c r="I5" s="1025">
        <f>H5</f>
        <v>0</v>
      </c>
    </row>
    <row r="6" spans="1:11" s="509" customFormat="1" ht="14.1" customHeight="1">
      <c r="A6" s="501">
        <v>2</v>
      </c>
      <c r="B6" s="502" t="s">
        <v>43</v>
      </c>
      <c r="C6" s="1026" t="s">
        <v>369</v>
      </c>
      <c r="D6" s="504" t="s">
        <v>425</v>
      </c>
      <c r="E6" s="503" t="s">
        <v>426</v>
      </c>
      <c r="F6" s="506">
        <v>1617</v>
      </c>
      <c r="G6" s="506">
        <v>339</v>
      </c>
      <c r="H6" s="507">
        <f t="shared" si="0"/>
        <v>1956</v>
      </c>
      <c r="I6" s="1027">
        <f>H6*0.51129</f>
        <v>1000.08324</v>
      </c>
    </row>
    <row r="7" spans="1:11" s="509" customFormat="1">
      <c r="A7" s="1028">
        <v>3</v>
      </c>
      <c r="B7" s="1029" t="s">
        <v>43</v>
      </c>
      <c r="C7" s="1030" t="s">
        <v>55</v>
      </c>
      <c r="D7" s="1031" t="s">
        <v>425</v>
      </c>
      <c r="E7" s="1031" t="s">
        <v>426</v>
      </c>
      <c r="F7" s="1032">
        <v>1913</v>
      </c>
      <c r="G7" s="1032">
        <v>275</v>
      </c>
      <c r="H7" s="1033">
        <f>SUM(F7:G7)</f>
        <v>2188</v>
      </c>
      <c r="I7" s="1034">
        <f>H7*0.51129</f>
        <v>1118.70252</v>
      </c>
    </row>
    <row r="8" spans="1:11" s="509" customFormat="1">
      <c r="A8" s="501">
        <v>4</v>
      </c>
      <c r="B8" s="502" t="s">
        <v>61</v>
      </c>
      <c r="C8" s="1026" t="s">
        <v>62</v>
      </c>
      <c r="D8" s="504" t="s">
        <v>425</v>
      </c>
      <c r="E8" s="504" t="s">
        <v>40</v>
      </c>
      <c r="F8" s="1035">
        <v>1639653</v>
      </c>
      <c r="G8" s="506">
        <v>0</v>
      </c>
      <c r="H8" s="507">
        <f t="shared" ref="H8:I8" si="1">SUM(F8:G8)</f>
        <v>1639653</v>
      </c>
      <c r="I8" s="1027">
        <f t="shared" si="1"/>
        <v>1639653</v>
      </c>
    </row>
    <row r="9" spans="1:11" s="509" customFormat="1">
      <c r="A9" s="1028">
        <v>5</v>
      </c>
      <c r="B9" s="1036" t="s">
        <v>61</v>
      </c>
      <c r="C9" s="1037" t="s">
        <v>67</v>
      </c>
      <c r="D9" s="1031" t="s">
        <v>425</v>
      </c>
      <c r="E9" s="1031" t="s">
        <v>40</v>
      </c>
      <c r="F9" s="1032">
        <v>14142</v>
      </c>
      <c r="G9" s="1032">
        <v>4665</v>
      </c>
      <c r="H9" s="1032">
        <f t="shared" si="0"/>
        <v>18807</v>
      </c>
      <c r="I9" s="1034">
        <f>H9</f>
        <v>18807</v>
      </c>
    </row>
    <row r="10" spans="1:11" s="509" customFormat="1">
      <c r="A10" s="501">
        <v>6</v>
      </c>
      <c r="B10" s="502" t="s">
        <v>70</v>
      </c>
      <c r="C10" s="1026" t="s">
        <v>72</v>
      </c>
      <c r="D10" s="504" t="s">
        <v>425</v>
      </c>
      <c r="E10" s="504" t="s">
        <v>427</v>
      </c>
      <c r="F10" s="506">
        <v>3510</v>
      </c>
      <c r="G10" s="506">
        <v>251</v>
      </c>
      <c r="H10" s="507">
        <f t="shared" si="0"/>
        <v>3761</v>
      </c>
      <c r="I10" s="1027">
        <f>H10*0.5113</f>
        <v>1922.9992999999999</v>
      </c>
      <c r="K10" s="1038"/>
    </row>
    <row r="11" spans="1:11" s="509" customFormat="1">
      <c r="A11" s="1028">
        <v>7</v>
      </c>
      <c r="B11" s="1036" t="s">
        <v>80</v>
      </c>
      <c r="C11" s="1037" t="s">
        <v>81</v>
      </c>
      <c r="D11" s="1031" t="s">
        <v>425</v>
      </c>
      <c r="E11" s="1031" t="s">
        <v>428</v>
      </c>
      <c r="F11" s="1032">
        <v>217688</v>
      </c>
      <c r="G11" s="1032">
        <v>7192</v>
      </c>
      <c r="H11" s="1033">
        <f t="shared" si="0"/>
        <v>224880</v>
      </c>
      <c r="I11" s="1034">
        <f>H11*1.07365</f>
        <v>241442.41200000001</v>
      </c>
    </row>
    <row r="12" spans="1:11" s="509" customFormat="1">
      <c r="A12" s="1039">
        <v>8</v>
      </c>
      <c r="B12" s="1040" t="s">
        <v>86</v>
      </c>
      <c r="C12" s="1041" t="s">
        <v>87</v>
      </c>
      <c r="D12" s="1042" t="s">
        <v>429</v>
      </c>
      <c r="E12" s="1042" t="s">
        <v>40</v>
      </c>
      <c r="F12" s="1043">
        <v>4.7539999999999996</v>
      </c>
      <c r="G12" s="1044">
        <v>0</v>
      </c>
      <c r="H12" s="1043">
        <v>4.7539999999999996</v>
      </c>
      <c r="I12" s="1043">
        <v>4.7539999999999996</v>
      </c>
    </row>
    <row r="13" spans="1:11" s="509" customFormat="1">
      <c r="A13" s="1028">
        <v>9</v>
      </c>
      <c r="B13" s="1036" t="s">
        <v>96</v>
      </c>
      <c r="C13" s="1037" t="s">
        <v>97</v>
      </c>
      <c r="D13" s="1031" t="s">
        <v>425</v>
      </c>
      <c r="E13" s="1031" t="s">
        <v>430</v>
      </c>
      <c r="F13" s="1032">
        <v>572121</v>
      </c>
      <c r="G13" s="1032">
        <v>0</v>
      </c>
      <c r="H13" s="1033">
        <f t="shared" si="0"/>
        <v>572121</v>
      </c>
      <c r="I13" s="1034">
        <f>H13*0.03957</f>
        <v>22638.827970000002</v>
      </c>
    </row>
    <row r="14" spans="1:11" s="509" customFormat="1">
      <c r="A14" s="501">
        <v>10</v>
      </c>
      <c r="B14" s="502" t="s">
        <v>104</v>
      </c>
      <c r="C14" s="1026" t="s">
        <v>106</v>
      </c>
      <c r="D14" s="504" t="s">
        <v>425</v>
      </c>
      <c r="E14" s="504" t="s">
        <v>40</v>
      </c>
      <c r="F14" s="1045">
        <v>0</v>
      </c>
      <c r="G14" s="1046">
        <v>0</v>
      </c>
      <c r="H14" s="1047">
        <f t="shared" si="0"/>
        <v>0</v>
      </c>
      <c r="I14" s="508">
        <f>H14</f>
        <v>0</v>
      </c>
    </row>
    <row r="15" spans="1:11" s="509" customFormat="1">
      <c r="A15" s="1028">
        <v>11</v>
      </c>
      <c r="B15" s="1036" t="s">
        <v>112</v>
      </c>
      <c r="C15" s="1048" t="s">
        <v>113</v>
      </c>
      <c r="D15" s="1031" t="s">
        <v>425</v>
      </c>
      <c r="E15" s="1031" t="s">
        <v>431</v>
      </c>
      <c r="F15" s="1049">
        <v>617114.24453000003</v>
      </c>
      <c r="G15" s="1032">
        <v>0</v>
      </c>
      <c r="H15" s="1033">
        <f>F15+G15</f>
        <v>617114.24453000003</v>
      </c>
      <c r="I15" s="1034">
        <f>H15*0.13411</f>
        <v>82761.191333918308</v>
      </c>
    </row>
    <row r="16" spans="1:11" s="509" customFormat="1">
      <c r="A16" s="1050">
        <v>12</v>
      </c>
      <c r="B16" s="1051" t="s">
        <v>122</v>
      </c>
      <c r="C16" s="1052" t="s">
        <v>123</v>
      </c>
      <c r="D16" s="1053" t="s">
        <v>425</v>
      </c>
      <c r="E16" s="1053" t="s">
        <v>40</v>
      </c>
      <c r="F16" s="1054" t="s">
        <v>50</v>
      </c>
      <c r="G16" s="1054" t="s">
        <v>50</v>
      </c>
      <c r="H16" s="1055" t="s">
        <v>50</v>
      </c>
      <c r="I16" s="1056" t="str">
        <f>H16</f>
        <v>n/a</v>
      </c>
    </row>
    <row r="17" spans="1:9" s="509" customFormat="1" ht="14.1" customHeight="1">
      <c r="A17" s="1028">
        <v>13</v>
      </c>
      <c r="B17" s="1036" t="s">
        <v>132</v>
      </c>
      <c r="C17" s="1037" t="s">
        <v>133</v>
      </c>
      <c r="D17" s="1031" t="s">
        <v>425</v>
      </c>
      <c r="E17" s="1031" t="s">
        <v>40</v>
      </c>
      <c r="F17" s="1032">
        <v>59228</v>
      </c>
      <c r="G17" s="1032">
        <v>0</v>
      </c>
      <c r="H17" s="1033">
        <f t="shared" si="0"/>
        <v>59228</v>
      </c>
      <c r="I17" s="1034">
        <f>H17</f>
        <v>59228</v>
      </c>
    </row>
    <row r="18" spans="1:9" s="509" customFormat="1">
      <c r="A18" s="501">
        <v>14</v>
      </c>
      <c r="B18" s="502" t="s">
        <v>140</v>
      </c>
      <c r="C18" s="1026" t="s">
        <v>141</v>
      </c>
      <c r="D18" s="504" t="s">
        <v>425</v>
      </c>
      <c r="E18" s="504" t="s">
        <v>40</v>
      </c>
      <c r="F18" s="506">
        <v>181317</v>
      </c>
      <c r="G18" s="506">
        <v>8915</v>
      </c>
      <c r="H18" s="506">
        <v>190232</v>
      </c>
      <c r="I18" s="1027">
        <v>190232</v>
      </c>
    </row>
    <row r="19" spans="1:9" s="509" customFormat="1">
      <c r="A19" s="1028">
        <v>15</v>
      </c>
      <c r="B19" s="1036" t="s">
        <v>145</v>
      </c>
      <c r="C19" s="1037" t="s">
        <v>146</v>
      </c>
      <c r="D19" s="1031" t="s">
        <v>425</v>
      </c>
      <c r="E19" s="1031" t="s">
        <v>40</v>
      </c>
      <c r="F19" s="1057">
        <v>21448</v>
      </c>
      <c r="G19" s="1058">
        <v>823</v>
      </c>
      <c r="H19" s="1059">
        <f t="shared" si="0"/>
        <v>22271</v>
      </c>
      <c r="I19" s="1060">
        <f>H19</f>
        <v>22271</v>
      </c>
    </row>
    <row r="20" spans="1:9" s="509" customFormat="1">
      <c r="A20" s="501">
        <v>16</v>
      </c>
      <c r="B20" s="502" t="s">
        <v>156</v>
      </c>
      <c r="C20" s="1061" t="s">
        <v>157</v>
      </c>
      <c r="D20" s="504" t="s">
        <v>425</v>
      </c>
      <c r="E20" s="1062" t="s">
        <v>40</v>
      </c>
      <c r="F20" s="1063">
        <v>8691.2659999999996</v>
      </c>
      <c r="G20" s="1063">
        <v>717.00800000000004</v>
      </c>
      <c r="H20" s="1059">
        <f t="shared" si="0"/>
        <v>9408.2739999999994</v>
      </c>
      <c r="I20" s="1064">
        <f>H20</f>
        <v>9408.2739999999994</v>
      </c>
    </row>
    <row r="21" spans="1:9" s="509" customFormat="1">
      <c r="A21" s="1028">
        <v>17</v>
      </c>
      <c r="B21" s="1036" t="s">
        <v>164</v>
      </c>
      <c r="C21" s="1037" t="s">
        <v>386</v>
      </c>
      <c r="D21" s="1031" t="s">
        <v>425</v>
      </c>
      <c r="E21" s="1031" t="s">
        <v>432</v>
      </c>
      <c r="F21" s="1065">
        <v>12632539</v>
      </c>
      <c r="G21" s="1032">
        <v>1407400</v>
      </c>
      <c r="H21" s="1033">
        <f>SUM(F21:G21)</f>
        <v>14039939</v>
      </c>
      <c r="I21" s="1034">
        <f>H21*0.00242</f>
        <v>33976.65238</v>
      </c>
    </row>
    <row r="22" spans="1:9" s="509" customFormat="1">
      <c r="A22" s="501">
        <v>18</v>
      </c>
      <c r="B22" s="502" t="s">
        <v>173</v>
      </c>
      <c r="C22" s="1026" t="s">
        <v>175</v>
      </c>
      <c r="D22" s="504" t="s">
        <v>425</v>
      </c>
      <c r="E22" s="1066" t="s">
        <v>433</v>
      </c>
      <c r="F22" s="505">
        <v>0</v>
      </c>
      <c r="G22" s="506">
        <v>0</v>
      </c>
      <c r="H22" s="507"/>
      <c r="I22" s="1027">
        <f>H22*0.00689</f>
        <v>0</v>
      </c>
    </row>
    <row r="23" spans="1:9" s="509" customFormat="1">
      <c r="A23" s="1028">
        <v>19</v>
      </c>
      <c r="B23" s="1036" t="s">
        <v>181</v>
      </c>
      <c r="C23" s="1037" t="s">
        <v>182</v>
      </c>
      <c r="D23" s="1031" t="s">
        <v>425</v>
      </c>
      <c r="E23" s="1031" t="s">
        <v>40</v>
      </c>
      <c r="F23" s="1067">
        <v>133870</v>
      </c>
      <c r="G23" s="1067">
        <v>0</v>
      </c>
      <c r="H23" s="1059">
        <f t="shared" ref="H23:H36" si="2">SUM(F23:G23)</f>
        <v>133870</v>
      </c>
      <c r="I23" s="1060">
        <f>H23</f>
        <v>133870</v>
      </c>
    </row>
    <row r="24" spans="1:9" s="509" customFormat="1">
      <c r="A24" s="501">
        <v>20</v>
      </c>
      <c r="B24" s="502" t="s">
        <v>187</v>
      </c>
      <c r="C24" s="1026" t="s">
        <v>188</v>
      </c>
      <c r="D24" s="504" t="s">
        <v>425</v>
      </c>
      <c r="E24" s="504" t="s">
        <v>434</v>
      </c>
      <c r="F24" s="1045">
        <v>0</v>
      </c>
      <c r="G24" s="1046">
        <v>0</v>
      </c>
      <c r="H24" s="1047">
        <v>0</v>
      </c>
      <c r="I24" s="508">
        <f>H24*0.00188</f>
        <v>0</v>
      </c>
    </row>
    <row r="25" spans="1:9" s="509" customFormat="1">
      <c r="A25" s="1028">
        <v>21</v>
      </c>
      <c r="B25" s="1036" t="s">
        <v>187</v>
      </c>
      <c r="C25" s="1037" t="s">
        <v>193</v>
      </c>
      <c r="D25" s="1031" t="s">
        <v>425</v>
      </c>
      <c r="E25" s="1031" t="s">
        <v>434</v>
      </c>
      <c r="F25" s="1065">
        <v>8843500</v>
      </c>
      <c r="G25" s="1065">
        <f>9993907-F25</f>
        <v>1150407</v>
      </c>
      <c r="H25" s="1065">
        <f t="shared" ref="H25" si="3">SUM(F25:G25)</f>
        <v>9993907</v>
      </c>
      <c r="I25" s="1068">
        <f>H25*0.00188</f>
        <v>18788.545159999998</v>
      </c>
    </row>
    <row r="26" spans="1:9" s="509" customFormat="1">
      <c r="A26" s="501">
        <v>22</v>
      </c>
      <c r="B26" s="502" t="s">
        <v>198</v>
      </c>
      <c r="C26" s="1026" t="s">
        <v>199</v>
      </c>
      <c r="D26" s="504" t="s">
        <v>425</v>
      </c>
      <c r="E26" s="504" t="s">
        <v>40</v>
      </c>
      <c r="F26" s="1045">
        <v>0</v>
      </c>
      <c r="G26" s="1046">
        <v>0</v>
      </c>
      <c r="H26" s="1047">
        <f t="shared" si="2"/>
        <v>0</v>
      </c>
      <c r="I26" s="508">
        <f>H26</f>
        <v>0</v>
      </c>
    </row>
    <row r="27" spans="1:9" s="509" customFormat="1">
      <c r="A27" s="1028">
        <v>23</v>
      </c>
      <c r="B27" s="1036" t="s">
        <v>198</v>
      </c>
      <c r="C27" s="1037" t="s">
        <v>203</v>
      </c>
      <c r="D27" s="1031" t="s">
        <v>425</v>
      </c>
      <c r="E27" s="1031" t="s">
        <v>40</v>
      </c>
      <c r="F27" s="1069">
        <v>8.4949999999999992</v>
      </c>
      <c r="G27" s="1032">
        <v>0</v>
      </c>
      <c r="H27" s="1070">
        <v>8.4949999999999992</v>
      </c>
      <c r="I27" s="1070">
        <v>8.4949999999999992</v>
      </c>
    </row>
    <row r="28" spans="1:9" s="330" customFormat="1">
      <c r="A28" s="399">
        <v>24</v>
      </c>
      <c r="B28" s="400" t="s">
        <v>210</v>
      </c>
      <c r="C28" s="401" t="s">
        <v>212</v>
      </c>
      <c r="D28" s="402" t="s">
        <v>425</v>
      </c>
      <c r="E28" s="402" t="s">
        <v>40</v>
      </c>
      <c r="F28" s="414">
        <v>16537</v>
      </c>
      <c r="G28" s="414">
        <v>605</v>
      </c>
      <c r="H28" s="415">
        <f>SUM(F28:G28)</f>
        <v>17142</v>
      </c>
      <c r="I28" s="416">
        <f>H28</f>
        <v>17142</v>
      </c>
    </row>
    <row r="29" spans="1:9">
      <c r="A29" s="406">
        <v>25</v>
      </c>
      <c r="B29" s="411" t="s">
        <v>217</v>
      </c>
      <c r="C29" s="412" t="s">
        <v>218</v>
      </c>
      <c r="D29" s="407" t="s">
        <v>425</v>
      </c>
      <c r="E29" s="407" t="s">
        <v>435</v>
      </c>
      <c r="F29" s="419">
        <v>12207</v>
      </c>
      <c r="G29" s="408">
        <v>1835</v>
      </c>
      <c r="H29" s="417">
        <f t="shared" si="2"/>
        <v>14042</v>
      </c>
      <c r="I29" s="418">
        <f>H29*0.05184</f>
        <v>727.93727999999999</v>
      </c>
    </row>
    <row r="30" spans="1:9">
      <c r="A30" s="399">
        <v>26</v>
      </c>
      <c r="B30" s="400" t="s">
        <v>224</v>
      </c>
      <c r="C30" s="401" t="s">
        <v>388</v>
      </c>
      <c r="D30" s="402" t="s">
        <v>425</v>
      </c>
      <c r="E30" s="402" t="s">
        <v>40</v>
      </c>
      <c r="F30" s="413">
        <v>426</v>
      </c>
      <c r="G30" s="414">
        <v>32</v>
      </c>
      <c r="H30" s="415">
        <f t="shared" si="2"/>
        <v>458</v>
      </c>
      <c r="I30" s="416">
        <f>H30</f>
        <v>458</v>
      </c>
    </row>
    <row r="31" spans="1:9">
      <c r="A31" s="406">
        <v>27</v>
      </c>
      <c r="B31" s="411" t="s">
        <v>230</v>
      </c>
      <c r="C31" s="412" t="s">
        <v>231</v>
      </c>
      <c r="D31" s="407" t="s">
        <v>425</v>
      </c>
      <c r="E31" s="407" t="s">
        <v>436</v>
      </c>
      <c r="F31" s="419">
        <v>64883</v>
      </c>
      <c r="G31" s="419">
        <v>2735</v>
      </c>
      <c r="H31" s="417">
        <f t="shared" si="2"/>
        <v>67618</v>
      </c>
      <c r="I31" s="418">
        <f>H31*0.0162</f>
        <v>1095.4115999999999</v>
      </c>
    </row>
    <row r="32" spans="1:9">
      <c r="A32" s="399">
        <v>28</v>
      </c>
      <c r="B32" s="400" t="s">
        <v>239</v>
      </c>
      <c r="C32" s="401" t="s">
        <v>240</v>
      </c>
      <c r="D32" s="402" t="s">
        <v>425</v>
      </c>
      <c r="E32" s="402" t="s">
        <v>40</v>
      </c>
      <c r="F32" s="420">
        <v>0</v>
      </c>
      <c r="G32" s="403">
        <v>0</v>
      </c>
      <c r="H32" s="404">
        <f t="shared" si="2"/>
        <v>0</v>
      </c>
      <c r="I32" s="405">
        <f>H32</f>
        <v>0</v>
      </c>
    </row>
    <row r="33" spans="1:9">
      <c r="A33" s="406">
        <v>29</v>
      </c>
      <c r="B33" s="411" t="s">
        <v>246</v>
      </c>
      <c r="C33" s="493" t="s">
        <v>247</v>
      </c>
      <c r="D33" s="494" t="s">
        <v>425</v>
      </c>
      <c r="E33" s="494" t="s">
        <v>40</v>
      </c>
      <c r="F33" s="495">
        <v>37536</v>
      </c>
      <c r="G33" s="495">
        <v>5743</v>
      </c>
      <c r="H33" s="496">
        <v>43279</v>
      </c>
      <c r="I33" s="497">
        <v>43279</v>
      </c>
    </row>
    <row r="34" spans="1:9">
      <c r="A34" s="399">
        <v>30</v>
      </c>
      <c r="B34" s="400" t="s">
        <v>251</v>
      </c>
      <c r="C34" s="401" t="s">
        <v>252</v>
      </c>
      <c r="D34" s="402" t="s">
        <v>425</v>
      </c>
      <c r="E34" s="402" t="s">
        <v>437</v>
      </c>
      <c r="F34" s="420">
        <v>707716</v>
      </c>
      <c r="G34" s="403">
        <v>1158</v>
      </c>
      <c r="H34" s="414">
        <f>SUM(F34:G34)</f>
        <v>708874</v>
      </c>
      <c r="I34" s="422">
        <f>H34* 0.08573</f>
        <v>60771.768020000003</v>
      </c>
    </row>
    <row r="35" spans="1:9" s="327" customFormat="1">
      <c r="A35" s="406">
        <v>31</v>
      </c>
      <c r="B35" s="411" t="s">
        <v>258</v>
      </c>
      <c r="C35" s="412" t="s">
        <v>259</v>
      </c>
      <c r="D35" s="407" t="s">
        <v>425</v>
      </c>
      <c r="E35" s="407" t="s">
        <v>438</v>
      </c>
      <c r="F35" s="408">
        <v>195765</v>
      </c>
      <c r="G35" s="408">
        <v>17795</v>
      </c>
      <c r="H35" s="408">
        <f>SUM(F35:G35)</f>
        <v>213560</v>
      </c>
      <c r="I35" s="410">
        <f>H35*0.23202</f>
        <v>49550.191200000001</v>
      </c>
    </row>
    <row r="36" spans="1:9">
      <c r="A36" s="399">
        <v>32</v>
      </c>
      <c r="B36" s="400" t="s">
        <v>269</v>
      </c>
      <c r="C36" s="401" t="s">
        <v>270</v>
      </c>
      <c r="D36" s="402" t="s">
        <v>425</v>
      </c>
      <c r="E36" s="402" t="s">
        <v>40</v>
      </c>
      <c r="F36" s="420">
        <v>26882</v>
      </c>
      <c r="G36" s="403">
        <v>34</v>
      </c>
      <c r="H36" s="404">
        <f t="shared" si="2"/>
        <v>26916</v>
      </c>
      <c r="I36" s="405">
        <f>H36</f>
        <v>26916</v>
      </c>
    </row>
    <row r="37" spans="1:9">
      <c r="A37" s="406">
        <v>33</v>
      </c>
      <c r="B37" s="411" t="s">
        <v>277</v>
      </c>
      <c r="C37" s="412" t="s">
        <v>278</v>
      </c>
      <c r="D37" s="407" t="s">
        <v>425</v>
      </c>
      <c r="E37" s="407" t="s">
        <v>439</v>
      </c>
      <c r="F37" s="423">
        <v>37056748</v>
      </c>
      <c r="G37" s="423">
        <v>74822</v>
      </c>
      <c r="H37" s="424">
        <v>37131570</v>
      </c>
      <c r="I37" s="425">
        <f>H37*0.20091</f>
        <v>7460103.7286999999</v>
      </c>
    </row>
    <row r="38" spans="1:9" s="509" customFormat="1">
      <c r="A38" s="501">
        <v>34</v>
      </c>
      <c r="B38" s="502" t="s">
        <v>285</v>
      </c>
      <c r="C38" s="503" t="s">
        <v>392</v>
      </c>
      <c r="D38" s="504" t="s">
        <v>425</v>
      </c>
      <c r="E38" s="503" t="s">
        <v>440</v>
      </c>
      <c r="F38" s="505">
        <v>197640</v>
      </c>
      <c r="G38" s="506">
        <v>39289</v>
      </c>
      <c r="H38" s="507">
        <f t="shared" ref="H38" si="4">SUM(F38:G38)</f>
        <v>236929</v>
      </c>
      <c r="I38" s="508">
        <f>H38*0.00855</f>
        <v>2025.7429500000001</v>
      </c>
    </row>
    <row r="39" spans="1:9">
      <c r="A39" s="406">
        <v>35</v>
      </c>
      <c r="B39" s="411" t="s">
        <v>287</v>
      </c>
      <c r="C39" s="412" t="s">
        <v>288</v>
      </c>
      <c r="D39" s="407" t="s">
        <v>425</v>
      </c>
      <c r="E39" s="407" t="s">
        <v>441</v>
      </c>
      <c r="F39" s="419">
        <v>785898</v>
      </c>
      <c r="G39" s="408">
        <v>801</v>
      </c>
      <c r="H39" s="409">
        <f t="shared" ref="H39" si="5">SUM(F39:G39)</f>
        <v>786699</v>
      </c>
      <c r="I39" s="410">
        <f>H39*0.08667</f>
        <v>68183.20233</v>
      </c>
    </row>
    <row r="40" spans="1:9">
      <c r="A40" s="399">
        <v>36</v>
      </c>
      <c r="B40" s="400" t="s">
        <v>295</v>
      </c>
      <c r="C40" s="401" t="s">
        <v>296</v>
      </c>
      <c r="D40" s="402" t="s">
        <v>425</v>
      </c>
      <c r="E40" s="402" t="s">
        <v>40</v>
      </c>
      <c r="F40" s="403">
        <v>14226</v>
      </c>
      <c r="G40" s="403">
        <v>16</v>
      </c>
      <c r="H40" s="404">
        <f t="shared" ref="H40:H41" si="6">SUM(F40:G40)</f>
        <v>14242</v>
      </c>
      <c r="I40" s="405">
        <f>H40</f>
        <v>14242</v>
      </c>
    </row>
    <row r="41" spans="1:9">
      <c r="A41" s="406">
        <v>37</v>
      </c>
      <c r="B41" s="411" t="s">
        <v>305</v>
      </c>
      <c r="C41" s="412" t="s">
        <v>306</v>
      </c>
      <c r="D41" s="407" t="s">
        <v>425</v>
      </c>
      <c r="E41" s="407" t="s">
        <v>40</v>
      </c>
      <c r="F41" s="419">
        <v>8486</v>
      </c>
      <c r="G41" s="408">
        <v>37</v>
      </c>
      <c r="H41" s="409">
        <f t="shared" si="6"/>
        <v>8523</v>
      </c>
      <c r="I41" s="410">
        <f>H41</f>
        <v>8523</v>
      </c>
    </row>
    <row r="42" spans="1:9" s="327" customFormat="1">
      <c r="A42" s="399">
        <v>38</v>
      </c>
      <c r="B42" s="400" t="s">
        <v>314</v>
      </c>
      <c r="C42" s="401" t="s">
        <v>315</v>
      </c>
      <c r="D42" s="402" t="s">
        <v>425</v>
      </c>
      <c r="E42" s="402" t="s">
        <v>442</v>
      </c>
      <c r="F42" s="420">
        <v>2221751</v>
      </c>
      <c r="G42" s="403">
        <v>7519</v>
      </c>
      <c r="H42" s="426">
        <f>SUM(F42+G42)</f>
        <v>2229270</v>
      </c>
      <c r="I42" s="427">
        <f>H42*0.02741</f>
        <v>61104.290699999998</v>
      </c>
    </row>
    <row r="43" spans="1:9">
      <c r="A43" s="406">
        <v>39</v>
      </c>
      <c r="B43" s="411" t="s">
        <v>324</v>
      </c>
      <c r="C43" s="412" t="s">
        <v>325</v>
      </c>
      <c r="D43" s="407" t="s">
        <v>425</v>
      </c>
      <c r="E43" s="407" t="s">
        <v>443</v>
      </c>
      <c r="F43" s="428">
        <v>109751</v>
      </c>
      <c r="G43" s="421">
        <v>19451</v>
      </c>
      <c r="H43" s="417">
        <f t="shared" ref="H43" si="7">SUM(F43:G43)</f>
        <v>129202</v>
      </c>
      <c r="I43" s="418">
        <f>H43*0.02504</f>
        <v>3235.2180800000001</v>
      </c>
    </row>
    <row r="44" spans="1:9" s="327" customFormat="1">
      <c r="A44" s="429">
        <v>40</v>
      </c>
      <c r="B44" s="430" t="s">
        <v>334</v>
      </c>
      <c r="C44" s="431" t="s">
        <v>335</v>
      </c>
      <c r="D44" s="432" t="s">
        <v>425</v>
      </c>
      <c r="E44" s="432" t="s">
        <v>444</v>
      </c>
      <c r="F44" s="433">
        <v>138600</v>
      </c>
      <c r="G44" s="433">
        <v>0</v>
      </c>
      <c r="H44" s="434">
        <f>SUM(F44:G44)</f>
        <v>138600</v>
      </c>
      <c r="I44" s="435">
        <f>H44*1.20149</f>
        <v>166526.514</v>
      </c>
    </row>
    <row r="45" spans="1:9">
      <c r="A45" s="63"/>
      <c r="B45" s="39"/>
      <c r="C45" s="39"/>
      <c r="D45" s="39"/>
      <c r="E45" s="39"/>
      <c r="F45" s="39"/>
      <c r="G45" s="39"/>
      <c r="H45" s="173"/>
      <c r="I45" s="173"/>
    </row>
  </sheetData>
  <mergeCells count="1">
    <mergeCell ref="D3:H3"/>
  </mergeCells>
  <phoneticPr fontId="13" type="noConversion"/>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128"/>
  <sheetViews>
    <sheetView tabSelected="1" zoomScaleNormal="100" workbookViewId="0">
      <pane ySplit="6" topLeftCell="A51" activePane="bottomLeft" state="frozen"/>
      <selection pane="bottomLeft" activeCell="K69" sqref="K69"/>
    </sheetView>
  </sheetViews>
  <sheetFormatPr defaultColWidth="11.42578125" defaultRowHeight="12.75"/>
  <cols>
    <col min="1" max="1" width="11.42578125" style="2" customWidth="1"/>
    <col min="2" max="2" width="11.42578125" style="49" customWidth="1"/>
    <col min="3" max="3" width="29" style="2" bestFit="1" customWidth="1"/>
    <col min="4" max="4" width="25.28515625" style="2" customWidth="1"/>
    <col min="5" max="5" width="14.42578125" style="2" customWidth="1"/>
    <col min="6" max="6" width="18" style="2" customWidth="1"/>
    <col min="7" max="7" width="22.140625" style="2" customWidth="1"/>
    <col min="8" max="8" width="2.7109375" style="11" customWidth="1"/>
    <col min="9" max="9" width="11.42578125" style="2" customWidth="1"/>
    <col min="10" max="10" width="19.5703125" style="2" bestFit="1" customWidth="1"/>
    <col min="11" max="11" width="19" style="2" bestFit="1" customWidth="1"/>
    <col min="12" max="12" width="19.7109375" style="2" customWidth="1"/>
    <col min="13" max="13" width="14.42578125" style="2" customWidth="1"/>
    <col min="14" max="14" width="18.42578125" style="2" customWidth="1"/>
    <col min="15" max="15" width="26.5703125" style="2" bestFit="1" customWidth="1"/>
    <col min="16" max="16" width="15.85546875" style="2" bestFit="1" customWidth="1"/>
    <col min="17" max="17" width="2.42578125" style="11" customWidth="1"/>
    <col min="18" max="18" width="22.140625" style="2" customWidth="1"/>
    <col min="19" max="19" width="15.140625" style="2" bestFit="1" customWidth="1"/>
    <col min="20" max="20" width="18.42578125" style="2" customWidth="1"/>
    <col min="21" max="21" width="12.42578125" style="2" customWidth="1"/>
    <col min="22" max="23" width="19.28515625" style="2" customWidth="1"/>
    <col min="24" max="24" width="22.5703125" style="2" customWidth="1"/>
    <col min="25" max="25" width="33.42578125" style="2" bestFit="1" customWidth="1"/>
    <col min="26" max="26" width="13.140625" style="2" bestFit="1" customWidth="1"/>
    <col min="27" max="16384" width="11.42578125" style="2"/>
  </cols>
  <sheetData>
    <row r="1" spans="1:25">
      <c r="A1" s="11"/>
      <c r="B1" s="189"/>
      <c r="C1" s="11"/>
      <c r="D1" s="11"/>
      <c r="E1" s="11"/>
      <c r="F1" s="11"/>
      <c r="G1" s="11"/>
      <c r="I1" s="11"/>
      <c r="J1" s="11"/>
      <c r="K1" s="11"/>
      <c r="L1" s="11"/>
      <c r="M1" s="11"/>
      <c r="N1" s="11"/>
      <c r="O1" s="11"/>
      <c r="P1" s="11"/>
      <c r="R1" s="11"/>
      <c r="S1" s="11"/>
      <c r="T1" s="11"/>
      <c r="U1" s="11"/>
      <c r="V1" s="11"/>
      <c r="W1" s="11"/>
      <c r="X1" s="11"/>
      <c r="Y1" s="11"/>
    </row>
    <row r="2" spans="1:25" ht="31.5">
      <c r="A2" s="14" t="s">
        <v>445</v>
      </c>
      <c r="B2" s="189"/>
      <c r="C2" s="11"/>
      <c r="D2" s="11"/>
      <c r="E2" s="11"/>
      <c r="F2" s="483"/>
      <c r="G2" s="11"/>
      <c r="I2" s="11"/>
      <c r="J2" s="11"/>
      <c r="K2" s="11"/>
      <c r="L2" s="11"/>
      <c r="M2" s="11"/>
      <c r="N2" s="11"/>
      <c r="O2" s="11"/>
      <c r="P2" s="11"/>
      <c r="R2" s="11"/>
      <c r="S2" s="11"/>
      <c r="T2" s="11"/>
      <c r="U2" s="11"/>
      <c r="V2" s="11"/>
      <c r="W2" s="11"/>
      <c r="X2" s="11"/>
      <c r="Y2" s="11"/>
    </row>
    <row r="3" spans="1:25" ht="15">
      <c r="A3" s="56" t="s">
        <v>2</v>
      </c>
      <c r="B3" s="484"/>
      <c r="C3" s="57"/>
      <c r="D3" s="57"/>
      <c r="E3" s="57"/>
      <c r="F3" s="11"/>
      <c r="G3" s="11"/>
      <c r="I3" s="11"/>
      <c r="J3" s="11"/>
      <c r="K3" s="11"/>
      <c r="L3" s="11"/>
      <c r="M3" s="11"/>
      <c r="N3" s="11"/>
      <c r="O3" s="11"/>
      <c r="P3" s="11"/>
      <c r="R3" s="11"/>
      <c r="S3" s="11"/>
      <c r="T3" s="11"/>
      <c r="U3" s="11"/>
      <c r="V3" s="11"/>
      <c r="W3" s="11"/>
      <c r="X3" s="11"/>
      <c r="Y3" s="11"/>
    </row>
    <row r="4" spans="1:25" ht="13.5" thickBot="1">
      <c r="A4" s="57"/>
      <c r="B4" s="484"/>
      <c r="C4" s="57"/>
      <c r="D4" s="57"/>
      <c r="E4" s="57"/>
      <c r="F4" s="483"/>
      <c r="G4" s="11"/>
      <c r="I4" s="11"/>
      <c r="J4" s="11"/>
      <c r="K4" s="11"/>
      <c r="L4" s="11"/>
      <c r="M4" s="11"/>
      <c r="N4" s="11"/>
      <c r="O4" s="11"/>
      <c r="P4" s="11"/>
      <c r="R4" s="11"/>
      <c r="S4" s="11"/>
      <c r="T4" s="11"/>
      <c r="U4" s="11"/>
      <c r="V4" s="11"/>
      <c r="W4" s="11"/>
      <c r="X4" s="11"/>
      <c r="Y4" s="11"/>
    </row>
    <row r="5" spans="1:25" ht="13.5" customHeight="1">
      <c r="A5" s="1418"/>
      <c r="B5" s="1418"/>
      <c r="C5" s="1418"/>
      <c r="D5" s="1418"/>
      <c r="E5" s="1418"/>
      <c r="F5" s="1418"/>
      <c r="G5" s="486"/>
      <c r="H5" s="485"/>
      <c r="I5" s="1522" t="s">
        <v>446</v>
      </c>
      <c r="J5" s="1464"/>
      <c r="K5" s="1464"/>
      <c r="L5" s="1464"/>
      <c r="M5" s="1464"/>
      <c r="N5" s="1464"/>
      <c r="O5" s="1464"/>
      <c r="P5" s="1465"/>
      <c r="Q5" s="485"/>
      <c r="R5" s="1463" t="s">
        <v>447</v>
      </c>
      <c r="S5" s="1464"/>
      <c r="T5" s="1464"/>
      <c r="U5" s="1464"/>
      <c r="V5" s="1464"/>
      <c r="W5" s="1464"/>
      <c r="X5" s="1465"/>
      <c r="Y5" s="1520" t="s">
        <v>448</v>
      </c>
    </row>
    <row r="6" spans="1:25" ht="147.75" customHeight="1">
      <c r="A6" s="179"/>
      <c r="B6" s="180"/>
      <c r="C6" s="180"/>
      <c r="D6" s="180" t="s">
        <v>449</v>
      </c>
      <c r="E6" s="390" t="s">
        <v>450</v>
      </c>
      <c r="F6" s="181" t="s">
        <v>451</v>
      </c>
      <c r="G6" s="181" t="s">
        <v>452</v>
      </c>
      <c r="H6" s="31"/>
      <c r="I6" s="176"/>
      <c r="J6" s="7" t="s">
        <v>453</v>
      </c>
      <c r="K6" s="7" t="s">
        <v>454</v>
      </c>
      <c r="L6" s="7" t="s">
        <v>455</v>
      </c>
      <c r="M6" s="7" t="s">
        <v>456</v>
      </c>
      <c r="N6" s="7" t="s">
        <v>457</v>
      </c>
      <c r="O6" s="7" t="s">
        <v>44</v>
      </c>
      <c r="P6" s="177" t="s">
        <v>356</v>
      </c>
      <c r="Q6" s="31"/>
      <c r="R6" s="178" t="s">
        <v>453</v>
      </c>
      <c r="S6" s="7" t="s">
        <v>454</v>
      </c>
      <c r="T6" s="7" t="s">
        <v>455</v>
      </c>
      <c r="U6" s="7" t="s">
        <v>456</v>
      </c>
      <c r="V6" s="7" t="s">
        <v>457</v>
      </c>
      <c r="W6" s="7" t="s">
        <v>44</v>
      </c>
      <c r="X6" s="177" t="s">
        <v>356</v>
      </c>
      <c r="Y6" s="1521"/>
    </row>
    <row r="7" spans="1:25" s="39" customFormat="1" ht="12" customHeight="1">
      <c r="A7" s="1410">
        <v>1</v>
      </c>
      <c r="B7" s="1352" t="s">
        <v>29</v>
      </c>
      <c r="C7" s="1353" t="s">
        <v>31</v>
      </c>
      <c r="D7" s="1349" t="s">
        <v>40</v>
      </c>
      <c r="E7" s="1331">
        <v>1436</v>
      </c>
      <c r="F7" s="1334">
        <v>1242463</v>
      </c>
      <c r="G7" s="1358">
        <f>F7</f>
        <v>1242463</v>
      </c>
      <c r="H7" s="36"/>
      <c r="I7" s="628" t="s">
        <v>406</v>
      </c>
      <c r="J7" s="629">
        <v>122</v>
      </c>
      <c r="K7" s="629">
        <v>3378</v>
      </c>
      <c r="L7" s="629">
        <v>44</v>
      </c>
      <c r="M7" s="629">
        <v>42</v>
      </c>
      <c r="N7" s="629">
        <v>3328</v>
      </c>
      <c r="O7" s="629">
        <v>8277</v>
      </c>
      <c r="P7" s="630">
        <f t="shared" ref="P7:P21" si="0">SUM(J7:O7)</f>
        <v>15191</v>
      </c>
      <c r="Q7" s="36"/>
      <c r="R7" s="631">
        <v>131773</v>
      </c>
      <c r="S7" s="632">
        <v>214370</v>
      </c>
      <c r="T7" s="632">
        <v>309931</v>
      </c>
      <c r="U7" s="632">
        <v>38859</v>
      </c>
      <c r="V7" s="632">
        <v>116576</v>
      </c>
      <c r="W7" s="632">
        <v>631</v>
      </c>
      <c r="X7" s="633">
        <f t="shared" ref="X7:X8" si="1">SUM(R7:W7)</f>
        <v>812140</v>
      </c>
      <c r="Y7" s="1346">
        <f>X9</f>
        <v>818194</v>
      </c>
    </row>
    <row r="8" spans="1:25" s="39" customFormat="1" ht="12" customHeight="1">
      <c r="A8" s="1410"/>
      <c r="B8" s="1352"/>
      <c r="C8" s="1353"/>
      <c r="D8" s="1350"/>
      <c r="E8" s="1332"/>
      <c r="F8" s="1335"/>
      <c r="G8" s="1358"/>
      <c r="H8" s="36"/>
      <c r="I8" s="634" t="s">
        <v>458</v>
      </c>
      <c r="J8" s="635">
        <v>871</v>
      </c>
      <c r="K8" s="635">
        <v>129</v>
      </c>
      <c r="L8" s="635">
        <v>4</v>
      </c>
      <c r="M8" s="635">
        <v>39</v>
      </c>
      <c r="N8" s="635">
        <v>257</v>
      </c>
      <c r="O8" s="635">
        <v>28</v>
      </c>
      <c r="P8" s="630">
        <f t="shared" si="0"/>
        <v>1328</v>
      </c>
      <c r="Q8" s="36"/>
      <c r="R8" s="636">
        <v>807</v>
      </c>
      <c r="S8" s="637">
        <v>109</v>
      </c>
      <c r="T8" s="637">
        <v>2947</v>
      </c>
      <c r="U8" s="637">
        <v>1643</v>
      </c>
      <c r="V8" s="637">
        <v>548</v>
      </c>
      <c r="W8" s="637">
        <v>0</v>
      </c>
      <c r="X8" s="633">
        <f t="shared" si="1"/>
        <v>6054</v>
      </c>
      <c r="Y8" s="1347"/>
    </row>
    <row r="9" spans="1:25" s="39" customFormat="1" ht="12" customHeight="1">
      <c r="A9" s="1410"/>
      <c r="B9" s="1352"/>
      <c r="C9" s="1353"/>
      <c r="D9" s="1351"/>
      <c r="E9" s="1333"/>
      <c r="F9" s="1336"/>
      <c r="G9" s="1358"/>
      <c r="H9" s="36"/>
      <c r="I9" s="638" t="s">
        <v>356</v>
      </c>
      <c r="J9" s="639">
        <v>993</v>
      </c>
      <c r="K9" s="639">
        <v>3507</v>
      </c>
      <c r="L9" s="639">
        <v>48</v>
      </c>
      <c r="M9" s="639">
        <v>81</v>
      </c>
      <c r="N9" s="639">
        <v>3585</v>
      </c>
      <c r="O9" s="639">
        <f t="shared" ref="O9" si="2">SUM(O7:O8)</f>
        <v>8305</v>
      </c>
      <c r="P9" s="640">
        <f t="shared" si="0"/>
        <v>16519</v>
      </c>
      <c r="Q9" s="36"/>
      <c r="R9" s="641">
        <f>SUM(R7:R8)</f>
        <v>132580</v>
      </c>
      <c r="S9" s="642">
        <f t="shared" ref="S9:W9" si="3">SUM(S7:S8)</f>
        <v>214479</v>
      </c>
      <c r="T9" s="642">
        <f t="shared" si="3"/>
        <v>312878</v>
      </c>
      <c r="U9" s="642">
        <f t="shared" si="3"/>
        <v>40502</v>
      </c>
      <c r="V9" s="642">
        <f t="shared" si="3"/>
        <v>117124</v>
      </c>
      <c r="W9" s="642">
        <f t="shared" si="3"/>
        <v>631</v>
      </c>
      <c r="X9" s="643">
        <f>SUM(R9:W9)</f>
        <v>818194</v>
      </c>
      <c r="Y9" s="1348"/>
    </row>
    <row r="10" spans="1:25" s="39" customFormat="1" ht="12" customHeight="1">
      <c r="A10" s="1405">
        <v>2</v>
      </c>
      <c r="B10" s="1432" t="s">
        <v>43</v>
      </c>
      <c r="C10" s="1433" t="s">
        <v>369</v>
      </c>
      <c r="D10" s="1478" t="s">
        <v>426</v>
      </c>
      <c r="E10" s="1362">
        <v>9</v>
      </c>
      <c r="F10" s="1340">
        <v>172</v>
      </c>
      <c r="G10" s="1325">
        <f>F10*0.51129</f>
        <v>87.941879999999998</v>
      </c>
      <c r="H10" s="36"/>
      <c r="I10" s="644" t="s">
        <v>406</v>
      </c>
      <c r="J10" s="645">
        <v>566</v>
      </c>
      <c r="K10" s="645">
        <v>11</v>
      </c>
      <c r="L10" s="645">
        <v>64</v>
      </c>
      <c r="M10" s="645">
        <v>22</v>
      </c>
      <c r="N10" s="645">
        <v>56</v>
      </c>
      <c r="O10" s="645">
        <v>2</v>
      </c>
      <c r="P10" s="646">
        <f t="shared" si="0"/>
        <v>721</v>
      </c>
      <c r="Q10" s="36"/>
      <c r="R10" s="647">
        <v>9449</v>
      </c>
      <c r="S10" s="648">
        <v>151</v>
      </c>
      <c r="T10" s="648">
        <v>2141</v>
      </c>
      <c r="U10" s="648">
        <v>81</v>
      </c>
      <c r="V10" s="648">
        <v>236</v>
      </c>
      <c r="W10" s="648">
        <v>0</v>
      </c>
      <c r="X10" s="649">
        <v>12058</v>
      </c>
      <c r="Y10" s="1523">
        <f>X12*0.51129</f>
        <v>6165.1348200000002</v>
      </c>
    </row>
    <row r="11" spans="1:25" s="39" customFormat="1" ht="12" customHeight="1">
      <c r="A11" s="1405"/>
      <c r="B11" s="1432"/>
      <c r="C11" s="1433"/>
      <c r="D11" s="1479"/>
      <c r="E11" s="1363"/>
      <c r="F11" s="1341"/>
      <c r="G11" s="1325"/>
      <c r="H11" s="36"/>
      <c r="I11" s="650" t="s">
        <v>458</v>
      </c>
      <c r="J11" s="651">
        <v>0</v>
      </c>
      <c r="K11" s="651">
        <v>0</v>
      </c>
      <c r="L11" s="651">
        <v>0</v>
      </c>
      <c r="M11" s="651">
        <v>0</v>
      </c>
      <c r="N11" s="651">
        <v>0</v>
      </c>
      <c r="O11" s="651">
        <v>0</v>
      </c>
      <c r="P11" s="652">
        <f t="shared" si="0"/>
        <v>0</v>
      </c>
      <c r="Q11" s="36"/>
      <c r="R11" s="653">
        <v>0</v>
      </c>
      <c r="S11" s="654">
        <v>0</v>
      </c>
      <c r="T11" s="654">
        <v>0</v>
      </c>
      <c r="U11" s="654">
        <v>0</v>
      </c>
      <c r="V11" s="654">
        <v>0</v>
      </c>
      <c r="W11" s="654">
        <v>0</v>
      </c>
      <c r="X11" s="649">
        <f t="shared" ref="X11" si="4">SUM(R11:W11)</f>
        <v>0</v>
      </c>
      <c r="Y11" s="1524"/>
    </row>
    <row r="12" spans="1:25" s="39" customFormat="1" ht="12" customHeight="1">
      <c r="A12" s="1405"/>
      <c r="B12" s="1432"/>
      <c r="C12" s="1433"/>
      <c r="D12" s="1480"/>
      <c r="E12" s="1364"/>
      <c r="F12" s="1342"/>
      <c r="G12" s="1325"/>
      <c r="H12" s="36"/>
      <c r="I12" s="655" t="s">
        <v>356</v>
      </c>
      <c r="J12" s="656">
        <f>SUM(J10:J11)</f>
        <v>566</v>
      </c>
      <c r="K12" s="656">
        <f t="shared" ref="K12:O12" si="5">SUM(K10:K11)</f>
        <v>11</v>
      </c>
      <c r="L12" s="656">
        <f t="shared" si="5"/>
        <v>64</v>
      </c>
      <c r="M12" s="656">
        <f t="shared" si="5"/>
        <v>22</v>
      </c>
      <c r="N12" s="656">
        <f t="shared" si="5"/>
        <v>56</v>
      </c>
      <c r="O12" s="656">
        <f t="shared" si="5"/>
        <v>2</v>
      </c>
      <c r="P12" s="657">
        <f t="shared" si="0"/>
        <v>721</v>
      </c>
      <c r="Q12" s="36"/>
      <c r="R12" s="658">
        <f>SUM(R10:R11)</f>
        <v>9449</v>
      </c>
      <c r="S12" s="659">
        <f t="shared" ref="S12:W12" si="6">SUM(S10:S11)</f>
        <v>151</v>
      </c>
      <c r="T12" s="659">
        <f t="shared" si="6"/>
        <v>2141</v>
      </c>
      <c r="U12" s="659">
        <f t="shared" si="6"/>
        <v>81</v>
      </c>
      <c r="V12" s="659">
        <f t="shared" si="6"/>
        <v>236</v>
      </c>
      <c r="W12" s="659">
        <f t="shared" si="6"/>
        <v>0</v>
      </c>
      <c r="X12" s="660">
        <f>SUM(R12:W12)</f>
        <v>12058</v>
      </c>
      <c r="Y12" s="1525"/>
    </row>
    <row r="13" spans="1:25" s="39" customFormat="1" ht="12" customHeight="1">
      <c r="A13" s="1425">
        <v>3</v>
      </c>
      <c r="B13" s="1540" t="s">
        <v>43</v>
      </c>
      <c r="C13" s="1490" t="s">
        <v>55</v>
      </c>
      <c r="D13" s="1481" t="s">
        <v>426</v>
      </c>
      <c r="E13" s="1331">
        <v>3</v>
      </c>
      <c r="F13" s="1334">
        <v>45</v>
      </c>
      <c r="G13" s="1326">
        <f>F13*0.51129</f>
        <v>23.008050000000001</v>
      </c>
      <c r="H13" s="36"/>
      <c r="I13" s="628" t="s">
        <v>406</v>
      </c>
      <c r="J13" s="629">
        <v>486</v>
      </c>
      <c r="K13" s="629">
        <v>0</v>
      </c>
      <c r="L13" s="629">
        <v>47</v>
      </c>
      <c r="M13" s="629">
        <v>0</v>
      </c>
      <c r="N13" s="629">
        <v>3</v>
      </c>
      <c r="O13" s="629">
        <v>0</v>
      </c>
      <c r="P13" s="661">
        <f t="shared" si="0"/>
        <v>536</v>
      </c>
      <c r="Q13" s="36"/>
      <c r="R13" s="662">
        <v>11431</v>
      </c>
      <c r="S13" s="663">
        <v>0</v>
      </c>
      <c r="T13" s="663">
        <v>1405</v>
      </c>
      <c r="U13" s="663">
        <v>0</v>
      </c>
      <c r="V13" s="663">
        <v>49</v>
      </c>
      <c r="W13" s="663">
        <v>0</v>
      </c>
      <c r="X13" s="664">
        <f>SUM(R13:W13)</f>
        <v>12885</v>
      </c>
      <c r="Y13" s="1346">
        <f>X15*0.51129</f>
        <v>6587.9716500000004</v>
      </c>
    </row>
    <row r="14" spans="1:25" s="39" customFormat="1" ht="12" customHeight="1">
      <c r="A14" s="1426"/>
      <c r="B14" s="1541"/>
      <c r="C14" s="1491"/>
      <c r="D14" s="1482"/>
      <c r="E14" s="1332"/>
      <c r="F14" s="1335"/>
      <c r="G14" s="1327"/>
      <c r="H14" s="36"/>
      <c r="I14" s="634" t="s">
        <v>458</v>
      </c>
      <c r="J14" s="635">
        <v>0</v>
      </c>
      <c r="K14" s="635">
        <v>0</v>
      </c>
      <c r="L14" s="635">
        <v>0</v>
      </c>
      <c r="M14" s="635">
        <v>0</v>
      </c>
      <c r="N14" s="635">
        <v>0</v>
      </c>
      <c r="O14" s="635">
        <v>0</v>
      </c>
      <c r="P14" s="630">
        <f t="shared" si="0"/>
        <v>0</v>
      </c>
      <c r="Q14" s="36"/>
      <c r="R14" s="665">
        <v>0</v>
      </c>
      <c r="S14" s="666">
        <v>0</v>
      </c>
      <c r="T14" s="666">
        <v>0</v>
      </c>
      <c r="U14" s="666">
        <v>0</v>
      </c>
      <c r="V14" s="666">
        <v>0</v>
      </c>
      <c r="W14" s="666">
        <v>0</v>
      </c>
      <c r="X14" s="667">
        <f t="shared" ref="X14" si="7">SUM(R14:W14)</f>
        <v>0</v>
      </c>
      <c r="Y14" s="1347"/>
    </row>
    <row r="15" spans="1:25" s="39" customFormat="1" ht="12" customHeight="1">
      <c r="A15" s="1427"/>
      <c r="B15" s="1542"/>
      <c r="C15" s="1492"/>
      <c r="D15" s="1483"/>
      <c r="E15" s="1333"/>
      <c r="F15" s="1336"/>
      <c r="G15" s="1328"/>
      <c r="H15" s="36"/>
      <c r="I15" s="638" t="s">
        <v>356</v>
      </c>
      <c r="J15" s="639">
        <f>SUM(J13:J14)</f>
        <v>486</v>
      </c>
      <c r="K15" s="639">
        <v>0</v>
      </c>
      <c r="L15" s="639">
        <f>SUM(L13:L14)</f>
        <v>47</v>
      </c>
      <c r="M15" s="639">
        <f t="shared" ref="M15:N15" si="8">SUM(M13:M14)</f>
        <v>0</v>
      </c>
      <c r="N15" s="639">
        <f t="shared" si="8"/>
        <v>3</v>
      </c>
      <c r="O15" s="639">
        <v>0</v>
      </c>
      <c r="P15" s="640">
        <f t="shared" si="0"/>
        <v>536</v>
      </c>
      <c r="Q15" s="36"/>
      <c r="R15" s="641">
        <f>SUM(R13:R14)</f>
        <v>11431</v>
      </c>
      <c r="S15" s="642">
        <v>0</v>
      </c>
      <c r="T15" s="642">
        <f t="shared" ref="T15:U15" si="9">SUM(T13:T14)</f>
        <v>1405</v>
      </c>
      <c r="U15" s="642">
        <f t="shared" si="9"/>
        <v>0</v>
      </c>
      <c r="V15" s="668">
        <f>SUM(V13:V14)</f>
        <v>49</v>
      </c>
      <c r="W15" s="642">
        <v>0</v>
      </c>
      <c r="X15" s="643">
        <f>SUM(R15:W15)</f>
        <v>12885</v>
      </c>
      <c r="Y15" s="1348"/>
    </row>
    <row r="16" spans="1:25" s="39" customFormat="1" ht="12" customHeight="1">
      <c r="A16" s="1405">
        <v>5</v>
      </c>
      <c r="B16" s="1432" t="s">
        <v>61</v>
      </c>
      <c r="C16" s="1433" t="s">
        <v>62</v>
      </c>
      <c r="D16" s="1407" t="s">
        <v>40</v>
      </c>
      <c r="E16" s="1475">
        <v>196529</v>
      </c>
      <c r="F16" s="1440">
        <v>771574675</v>
      </c>
      <c r="G16" s="1325">
        <f>F16</f>
        <v>771574675</v>
      </c>
      <c r="H16" s="36"/>
      <c r="I16" s="669" t="s">
        <v>406</v>
      </c>
      <c r="J16" s="670">
        <v>0</v>
      </c>
      <c r="K16" s="670">
        <v>0</v>
      </c>
      <c r="L16" s="670">
        <v>0</v>
      </c>
      <c r="M16" s="670">
        <v>0</v>
      </c>
      <c r="N16" s="670">
        <v>0</v>
      </c>
      <c r="O16" s="670">
        <v>0</v>
      </c>
      <c r="P16" s="1529" t="s">
        <v>459</v>
      </c>
      <c r="Q16" s="36"/>
      <c r="R16" s="671">
        <v>0</v>
      </c>
      <c r="S16" s="672">
        <v>0</v>
      </c>
      <c r="T16" s="672">
        <v>0</v>
      </c>
      <c r="U16" s="672">
        <v>0</v>
      </c>
      <c r="V16" s="672">
        <v>0</v>
      </c>
      <c r="W16" s="672">
        <v>0</v>
      </c>
      <c r="X16" s="673">
        <f>SUM(R16:W16)</f>
        <v>0</v>
      </c>
      <c r="Y16" s="1346">
        <v>19800341</v>
      </c>
    </row>
    <row r="17" spans="1:25" s="39" customFormat="1" ht="12" customHeight="1">
      <c r="A17" s="1405"/>
      <c r="B17" s="1432"/>
      <c r="C17" s="1433"/>
      <c r="D17" s="1408"/>
      <c r="E17" s="1476"/>
      <c r="F17" s="1441"/>
      <c r="G17" s="1325"/>
      <c r="H17" s="36"/>
      <c r="I17" s="674" t="s">
        <v>458</v>
      </c>
      <c r="J17" s="675">
        <v>0</v>
      </c>
      <c r="K17" s="675">
        <v>0</v>
      </c>
      <c r="L17" s="675">
        <v>0</v>
      </c>
      <c r="M17" s="675">
        <v>0</v>
      </c>
      <c r="N17" s="675">
        <v>0</v>
      </c>
      <c r="O17" s="675">
        <v>0</v>
      </c>
      <c r="P17" s="1530"/>
      <c r="Q17" s="36"/>
      <c r="R17" s="676">
        <v>0</v>
      </c>
      <c r="S17" s="677">
        <v>0</v>
      </c>
      <c r="T17" s="677">
        <v>0</v>
      </c>
      <c r="U17" s="677">
        <v>0</v>
      </c>
      <c r="V17" s="677">
        <v>0</v>
      </c>
      <c r="W17" s="677">
        <v>0</v>
      </c>
      <c r="X17" s="678">
        <f>SUM(R17:W17)</f>
        <v>0</v>
      </c>
      <c r="Y17" s="1347"/>
    </row>
    <row r="18" spans="1:25" s="39" customFormat="1" ht="12" customHeight="1">
      <c r="A18" s="1405"/>
      <c r="B18" s="1432"/>
      <c r="C18" s="1433"/>
      <c r="D18" s="1409"/>
      <c r="E18" s="1477"/>
      <c r="F18" s="1442"/>
      <c r="G18" s="1325"/>
      <c r="H18" s="36"/>
      <c r="I18" s="679" t="s">
        <v>356</v>
      </c>
      <c r="J18" s="680">
        <f>SUM(J16:J17)</f>
        <v>0</v>
      </c>
      <c r="K18" s="680">
        <f>SUM(K16:K17)</f>
        <v>0</v>
      </c>
      <c r="L18" s="680">
        <f t="shared" ref="L18:N18" si="10">SUM(L16:L17)</f>
        <v>0</v>
      </c>
      <c r="M18" s="680">
        <f t="shared" si="10"/>
        <v>0</v>
      </c>
      <c r="N18" s="680">
        <f t="shared" si="10"/>
        <v>0</v>
      </c>
      <c r="O18" s="680">
        <f>SUM(O16:O17)</f>
        <v>0</v>
      </c>
      <c r="P18" s="1531"/>
      <c r="Q18" s="36"/>
      <c r="R18" s="681">
        <f>SUM(R16:R17)</f>
        <v>0</v>
      </c>
      <c r="S18" s="682">
        <f t="shared" ref="S18:W18" si="11">SUM(S16:S17)</f>
        <v>0</v>
      </c>
      <c r="T18" s="682">
        <f t="shared" si="11"/>
        <v>0</v>
      </c>
      <c r="U18" s="682">
        <f t="shared" si="11"/>
        <v>0</v>
      </c>
      <c r="V18" s="682">
        <f t="shared" si="11"/>
        <v>0</v>
      </c>
      <c r="W18" s="682">
        <f t="shared" si="11"/>
        <v>0</v>
      </c>
      <c r="X18" s="683">
        <f>SUM(X16:X17)</f>
        <v>0</v>
      </c>
      <c r="Y18" s="1348"/>
    </row>
    <row r="19" spans="1:25" s="39" customFormat="1" ht="12" customHeight="1">
      <c r="A19" s="1410">
        <v>5</v>
      </c>
      <c r="B19" s="1352" t="s">
        <v>61</v>
      </c>
      <c r="C19" s="1353" t="s">
        <v>67</v>
      </c>
      <c r="D19" s="1349" t="s">
        <v>40</v>
      </c>
      <c r="E19" s="1331">
        <v>2297</v>
      </c>
      <c r="F19" s="1334">
        <v>691687.5</v>
      </c>
      <c r="G19" s="1358">
        <f>F19</f>
        <v>691687.5</v>
      </c>
      <c r="H19" s="36"/>
      <c r="I19" s="684" t="s">
        <v>406</v>
      </c>
      <c r="J19" s="685">
        <v>214</v>
      </c>
      <c r="K19" s="685">
        <v>25</v>
      </c>
      <c r="L19" s="685">
        <v>0</v>
      </c>
      <c r="M19" s="685">
        <v>0</v>
      </c>
      <c r="N19" s="685">
        <v>1</v>
      </c>
      <c r="O19" s="685">
        <v>101</v>
      </c>
      <c r="P19" s="686">
        <f t="shared" si="0"/>
        <v>341</v>
      </c>
      <c r="Q19" s="36"/>
      <c r="R19" s="662">
        <v>188745.41</v>
      </c>
      <c r="S19" s="663">
        <v>273.93</v>
      </c>
      <c r="T19" s="663">
        <v>0</v>
      </c>
      <c r="U19" s="663">
        <v>0</v>
      </c>
      <c r="V19" s="663">
        <v>0.48</v>
      </c>
      <c r="W19" s="663">
        <v>200.23</v>
      </c>
      <c r="X19" s="664">
        <f t="shared" ref="X19:X21" si="12">SUM(R19:W19)</f>
        <v>189220.05000000002</v>
      </c>
      <c r="Y19" s="1346">
        <f>X21</f>
        <v>189261.97000000003</v>
      </c>
    </row>
    <row r="20" spans="1:25" s="39" customFormat="1" ht="12" customHeight="1">
      <c r="A20" s="1410"/>
      <c r="B20" s="1352"/>
      <c r="C20" s="1353"/>
      <c r="D20" s="1350"/>
      <c r="E20" s="1332"/>
      <c r="F20" s="1335"/>
      <c r="G20" s="1358"/>
      <c r="H20" s="36"/>
      <c r="I20" s="687" t="s">
        <v>458</v>
      </c>
      <c r="J20" s="688">
        <v>6</v>
      </c>
      <c r="K20" s="688">
        <v>0</v>
      </c>
      <c r="L20" s="688">
        <v>0</v>
      </c>
      <c r="M20" s="688">
        <v>0</v>
      </c>
      <c r="N20" s="688">
        <v>0</v>
      </c>
      <c r="O20" s="688">
        <v>0</v>
      </c>
      <c r="P20" s="689">
        <f t="shared" si="0"/>
        <v>6</v>
      </c>
      <c r="Q20" s="36"/>
      <c r="R20" s="665">
        <v>41.92</v>
      </c>
      <c r="S20" s="666">
        <v>0</v>
      </c>
      <c r="T20" s="666">
        <v>0</v>
      </c>
      <c r="U20" s="666">
        <v>0</v>
      </c>
      <c r="V20" s="666">
        <v>0</v>
      </c>
      <c r="W20" s="666">
        <v>0</v>
      </c>
      <c r="X20" s="667">
        <f t="shared" si="12"/>
        <v>41.92</v>
      </c>
      <c r="Y20" s="1347"/>
    </row>
    <row r="21" spans="1:25" s="39" customFormat="1" ht="12" customHeight="1">
      <c r="A21" s="1410"/>
      <c r="B21" s="1352"/>
      <c r="C21" s="1353"/>
      <c r="D21" s="1351"/>
      <c r="E21" s="1333"/>
      <c r="F21" s="1336"/>
      <c r="G21" s="1358"/>
      <c r="H21" s="36"/>
      <c r="I21" s="690" t="s">
        <v>356</v>
      </c>
      <c r="J21" s="691">
        <f>SUM(J19:J20)</f>
        <v>220</v>
      </c>
      <c r="K21" s="691">
        <f t="shared" ref="K21:O21" si="13">SUM(K19:K20)</f>
        <v>25</v>
      </c>
      <c r="L21" s="691">
        <f t="shared" si="13"/>
        <v>0</v>
      </c>
      <c r="M21" s="691">
        <f t="shared" si="13"/>
        <v>0</v>
      </c>
      <c r="N21" s="691">
        <f t="shared" si="13"/>
        <v>1</v>
      </c>
      <c r="O21" s="691">
        <f t="shared" si="13"/>
        <v>101</v>
      </c>
      <c r="P21" s="692">
        <f t="shared" si="0"/>
        <v>347</v>
      </c>
      <c r="Q21" s="36"/>
      <c r="R21" s="641">
        <f>SUM(R19:R20)</f>
        <v>188787.33000000002</v>
      </c>
      <c r="S21" s="642">
        <v>273.93</v>
      </c>
      <c r="T21" s="642">
        <f t="shared" ref="T21:W21" si="14">SUM(T19:T20)</f>
        <v>0</v>
      </c>
      <c r="U21" s="642">
        <f t="shared" si="14"/>
        <v>0</v>
      </c>
      <c r="V21" s="642">
        <f t="shared" si="14"/>
        <v>0.48</v>
      </c>
      <c r="W21" s="642">
        <f t="shared" si="14"/>
        <v>200.23</v>
      </c>
      <c r="X21" s="643">
        <f t="shared" si="12"/>
        <v>189261.97000000003</v>
      </c>
      <c r="Y21" s="1348"/>
    </row>
    <row r="22" spans="1:25" s="39" customFormat="1" ht="12" customHeight="1">
      <c r="A22" s="1405">
        <v>6</v>
      </c>
      <c r="B22" s="1432" t="s">
        <v>70</v>
      </c>
      <c r="C22" s="1433" t="s">
        <v>72</v>
      </c>
      <c r="D22" s="1407" t="s">
        <v>427</v>
      </c>
      <c r="E22" s="1343">
        <v>83.460999999999999</v>
      </c>
      <c r="F22" s="1443">
        <v>1398</v>
      </c>
      <c r="G22" s="1532">
        <f>F22*0.5113</f>
        <v>714.79739999999993</v>
      </c>
      <c r="H22" s="693"/>
      <c r="I22" s="694" t="s">
        <v>406</v>
      </c>
      <c r="J22" s="670">
        <v>1293</v>
      </c>
      <c r="K22" s="670">
        <v>151</v>
      </c>
      <c r="L22" s="670">
        <v>5</v>
      </c>
      <c r="M22" s="695"/>
      <c r="N22" s="670">
        <v>245</v>
      </c>
      <c r="O22" s="670">
        <v>124</v>
      </c>
      <c r="P22" s="696">
        <f t="shared" ref="P22:P23" si="15">SUM(J22:O22)</f>
        <v>1818</v>
      </c>
      <c r="Q22" s="693"/>
      <c r="R22" s="671">
        <v>15679</v>
      </c>
      <c r="S22" s="672">
        <v>3516</v>
      </c>
      <c r="T22" s="672">
        <v>701</v>
      </c>
      <c r="U22" s="672">
        <v>0</v>
      </c>
      <c r="V22" s="672">
        <v>3193</v>
      </c>
      <c r="W22" s="672">
        <v>3508</v>
      </c>
      <c r="X22" s="697">
        <f t="shared" ref="X22:X24" si="16">SUM(R22:W22)</f>
        <v>26597</v>
      </c>
      <c r="Y22" s="1343">
        <f>X24*0.5113</f>
        <v>13603.652913</v>
      </c>
    </row>
    <row r="23" spans="1:25" s="39" customFormat="1" ht="12" customHeight="1">
      <c r="A23" s="1405"/>
      <c r="B23" s="1432"/>
      <c r="C23" s="1433"/>
      <c r="D23" s="1408"/>
      <c r="E23" s="1344"/>
      <c r="F23" s="1444"/>
      <c r="G23" s="1533"/>
      <c r="H23" s="693"/>
      <c r="I23" s="698" t="s">
        <v>458</v>
      </c>
      <c r="J23" s="699">
        <v>221</v>
      </c>
      <c r="K23" s="699">
        <v>7</v>
      </c>
      <c r="L23" s="699">
        <v>0</v>
      </c>
      <c r="M23" s="700"/>
      <c r="N23" s="700">
        <v>0</v>
      </c>
      <c r="O23" s="700">
        <v>0</v>
      </c>
      <c r="P23" s="701">
        <f t="shared" si="15"/>
        <v>228</v>
      </c>
      <c r="Q23" s="693"/>
      <c r="R23" s="676">
        <v>9</v>
      </c>
      <c r="S23" s="677">
        <v>0.01</v>
      </c>
      <c r="T23" s="677">
        <v>0</v>
      </c>
      <c r="U23" s="677">
        <v>0</v>
      </c>
      <c r="V23" s="677">
        <v>0</v>
      </c>
      <c r="W23" s="677">
        <v>0</v>
      </c>
      <c r="X23" s="702">
        <f t="shared" si="16"/>
        <v>9.01</v>
      </c>
      <c r="Y23" s="1344"/>
    </row>
    <row r="24" spans="1:25" s="39" customFormat="1" ht="12" customHeight="1">
      <c r="A24" s="1405"/>
      <c r="B24" s="1432"/>
      <c r="C24" s="1433"/>
      <c r="D24" s="1409"/>
      <c r="E24" s="1345"/>
      <c r="F24" s="1445"/>
      <c r="G24" s="1534"/>
      <c r="H24" s="693"/>
      <c r="I24" s="679" t="s">
        <v>356</v>
      </c>
      <c r="J24" s="703">
        <f t="shared" ref="J24:P24" si="17">SUM(J22:J23)</f>
        <v>1514</v>
      </c>
      <c r="K24" s="703">
        <f t="shared" si="17"/>
        <v>158</v>
      </c>
      <c r="L24" s="703">
        <f t="shared" si="17"/>
        <v>5</v>
      </c>
      <c r="M24" s="680">
        <f t="shared" si="17"/>
        <v>0</v>
      </c>
      <c r="N24" s="680">
        <f t="shared" si="17"/>
        <v>245</v>
      </c>
      <c r="O24" s="703">
        <f t="shared" si="17"/>
        <v>124</v>
      </c>
      <c r="P24" s="704">
        <f t="shared" si="17"/>
        <v>2046</v>
      </c>
      <c r="Q24" s="693"/>
      <c r="R24" s="681">
        <f t="shared" ref="R24:W24" si="18">SUM(R22:R23)</f>
        <v>15688</v>
      </c>
      <c r="S24" s="682">
        <f t="shared" si="18"/>
        <v>3516.01</v>
      </c>
      <c r="T24" s="682">
        <f t="shared" si="18"/>
        <v>701</v>
      </c>
      <c r="U24" s="682">
        <f t="shared" si="18"/>
        <v>0</v>
      </c>
      <c r="V24" s="682">
        <f t="shared" si="18"/>
        <v>3193</v>
      </c>
      <c r="W24" s="682">
        <f t="shared" si="18"/>
        <v>3508</v>
      </c>
      <c r="X24" s="683">
        <f t="shared" si="16"/>
        <v>26606.010000000002</v>
      </c>
      <c r="Y24" s="1345"/>
    </row>
    <row r="25" spans="1:25" s="39" customFormat="1" ht="12" customHeight="1">
      <c r="A25" s="1410">
        <v>7</v>
      </c>
      <c r="B25" s="1352" t="s">
        <v>80</v>
      </c>
      <c r="C25" s="1353" t="s">
        <v>81</v>
      </c>
      <c r="D25" s="1349" t="s">
        <v>428</v>
      </c>
      <c r="E25" s="1331">
        <v>47882</v>
      </c>
      <c r="F25" s="1446">
        <v>0</v>
      </c>
      <c r="G25" s="1446">
        <f>F25*1.07365</f>
        <v>0</v>
      </c>
      <c r="H25" s="36"/>
      <c r="I25" s="628" t="s">
        <v>406</v>
      </c>
      <c r="J25" s="705">
        <v>747</v>
      </c>
      <c r="K25" s="629">
        <v>2611</v>
      </c>
      <c r="L25" s="629">
        <v>6700</v>
      </c>
      <c r="M25" s="629">
        <v>0</v>
      </c>
      <c r="N25" s="629">
        <v>0</v>
      </c>
      <c r="O25" s="629">
        <v>280953</v>
      </c>
      <c r="P25" s="686">
        <f t="shared" ref="P25:P44" si="19">SUM(J25:O25)</f>
        <v>291011</v>
      </c>
      <c r="Q25" s="36"/>
      <c r="R25" s="706">
        <v>0</v>
      </c>
      <c r="S25" s="707">
        <v>0</v>
      </c>
      <c r="T25" s="707">
        <v>0</v>
      </c>
      <c r="U25" s="707">
        <v>0</v>
      </c>
      <c r="V25" s="707">
        <v>0</v>
      </c>
      <c r="W25" s="707">
        <v>0</v>
      </c>
      <c r="X25" s="708">
        <v>3187000</v>
      </c>
      <c r="Y25" s="1526">
        <f>X27/1.07365</f>
        <v>3500209.5655008615</v>
      </c>
    </row>
    <row r="26" spans="1:25" s="39" customFormat="1" ht="12" customHeight="1">
      <c r="A26" s="1410"/>
      <c r="B26" s="1352"/>
      <c r="C26" s="1353"/>
      <c r="D26" s="1350"/>
      <c r="E26" s="1332"/>
      <c r="F26" s="1447"/>
      <c r="G26" s="1447"/>
      <c r="H26" s="36"/>
      <c r="I26" s="634" t="s">
        <v>458</v>
      </c>
      <c r="J26" s="709">
        <v>35</v>
      </c>
      <c r="K26" s="635">
        <v>2648</v>
      </c>
      <c r="L26" s="635">
        <v>118</v>
      </c>
      <c r="M26" s="635">
        <v>0</v>
      </c>
      <c r="N26" s="635">
        <v>0</v>
      </c>
      <c r="O26" s="635">
        <v>15062</v>
      </c>
      <c r="P26" s="689">
        <f t="shared" si="19"/>
        <v>17863</v>
      </c>
      <c r="Q26" s="36"/>
      <c r="R26" s="710">
        <v>0</v>
      </c>
      <c r="S26" s="711">
        <v>0</v>
      </c>
      <c r="T26" s="711">
        <v>0</v>
      </c>
      <c r="U26" s="711">
        <v>0</v>
      </c>
      <c r="V26" s="711">
        <v>0</v>
      </c>
      <c r="W26" s="711">
        <v>0</v>
      </c>
      <c r="X26" s="712">
        <v>571000</v>
      </c>
      <c r="Y26" s="1527"/>
    </row>
    <row r="27" spans="1:25" s="39" customFormat="1" ht="12" customHeight="1">
      <c r="A27" s="1410"/>
      <c r="B27" s="1352"/>
      <c r="C27" s="1353"/>
      <c r="D27" s="1351"/>
      <c r="E27" s="1333"/>
      <c r="F27" s="1448"/>
      <c r="G27" s="1448"/>
      <c r="H27" s="36"/>
      <c r="I27" s="638" t="s">
        <v>356</v>
      </c>
      <c r="J27" s="713">
        <f>SUM(J25:J26)</f>
        <v>782</v>
      </c>
      <c r="K27" s="691">
        <f t="shared" ref="K27:O27" si="20">SUM(K25:K26)</f>
        <v>5259</v>
      </c>
      <c r="L27" s="691">
        <f t="shared" si="20"/>
        <v>6818</v>
      </c>
      <c r="M27" s="691">
        <f t="shared" si="20"/>
        <v>0</v>
      </c>
      <c r="N27" s="691">
        <v>0</v>
      </c>
      <c r="O27" s="691">
        <f t="shared" si="20"/>
        <v>296015</v>
      </c>
      <c r="P27" s="692">
        <f t="shared" si="19"/>
        <v>308874</v>
      </c>
      <c r="Q27" s="36"/>
      <c r="R27" s="714">
        <v>0</v>
      </c>
      <c r="S27" s="715">
        <f t="shared" ref="S27" si="21">SUM(S25:S26)</f>
        <v>0</v>
      </c>
      <c r="T27" s="715">
        <f t="shared" ref="T27" si="22">SUM(T25:T26)</f>
        <v>0</v>
      </c>
      <c r="U27" s="715">
        <f t="shared" ref="U27" si="23">SUM(U25:U26)</f>
        <v>0</v>
      </c>
      <c r="V27" s="715">
        <f t="shared" ref="V27" si="24">SUM(V25:V26)</f>
        <v>0</v>
      </c>
      <c r="W27" s="715">
        <f t="shared" ref="W27" si="25">SUM(W25:W26)</f>
        <v>0</v>
      </c>
      <c r="X27" s="716">
        <f>SUM(X25:X26)</f>
        <v>3758000</v>
      </c>
      <c r="Y27" s="1528"/>
    </row>
    <row r="28" spans="1:25" s="39" customFormat="1" ht="12" customHeight="1">
      <c r="A28" s="1455">
        <v>8</v>
      </c>
      <c r="B28" s="1472" t="s">
        <v>86</v>
      </c>
      <c r="C28" s="1487" t="s">
        <v>87</v>
      </c>
      <c r="D28" s="1422" t="s">
        <v>40</v>
      </c>
      <c r="E28" s="1505">
        <v>47</v>
      </c>
      <c r="F28" s="1449">
        <v>1000</v>
      </c>
      <c r="G28" s="1535">
        <f>F28</f>
        <v>1000</v>
      </c>
      <c r="H28" s="36"/>
      <c r="I28" s="650" t="s">
        <v>406</v>
      </c>
      <c r="J28" s="645">
        <v>6</v>
      </c>
      <c r="K28" s="645">
        <v>22</v>
      </c>
      <c r="L28" s="645"/>
      <c r="M28" s="645">
        <v>14</v>
      </c>
      <c r="N28" s="645">
        <v>11</v>
      </c>
      <c r="O28" s="645">
        <v>0</v>
      </c>
      <c r="P28" s="646">
        <f t="shared" ref="P28:P30" si="26">SUM(J28:O28)</f>
        <v>53</v>
      </c>
      <c r="Q28" s="36"/>
      <c r="R28" s="717">
        <v>0</v>
      </c>
      <c r="S28" s="718">
        <v>0</v>
      </c>
      <c r="T28" s="718">
        <v>0</v>
      </c>
      <c r="U28" s="718">
        <v>0</v>
      </c>
      <c r="V28" s="718">
        <v>0</v>
      </c>
      <c r="W28" s="718">
        <v>0</v>
      </c>
      <c r="X28" s="719">
        <f t="shared" ref="X28:X30" si="27">SUM(R28:W28)</f>
        <v>0</v>
      </c>
      <c r="Y28" s="1523">
        <v>25000</v>
      </c>
    </row>
    <row r="29" spans="1:25" s="39" customFormat="1" ht="12" customHeight="1">
      <c r="A29" s="1456"/>
      <c r="B29" s="1473"/>
      <c r="C29" s="1488"/>
      <c r="D29" s="1423"/>
      <c r="E29" s="1506"/>
      <c r="F29" s="1450"/>
      <c r="G29" s="1536"/>
      <c r="H29" s="36"/>
      <c r="I29" s="650" t="s">
        <v>458</v>
      </c>
      <c r="J29" s="720">
        <v>0</v>
      </c>
      <c r="K29" s="720">
        <v>0</v>
      </c>
      <c r="L29" s="720">
        <v>0</v>
      </c>
      <c r="M29" s="720">
        <v>0</v>
      </c>
      <c r="N29" s="651">
        <v>0</v>
      </c>
      <c r="O29" s="651">
        <v>0</v>
      </c>
      <c r="P29" s="652">
        <f t="shared" si="26"/>
        <v>0</v>
      </c>
      <c r="Q29" s="36"/>
      <c r="R29" s="721">
        <v>0</v>
      </c>
      <c r="S29" s="722">
        <v>0</v>
      </c>
      <c r="T29" s="723">
        <v>0</v>
      </c>
      <c r="U29" s="723">
        <v>0</v>
      </c>
      <c r="V29" s="723">
        <v>0</v>
      </c>
      <c r="W29" s="723">
        <v>0</v>
      </c>
      <c r="X29" s="724">
        <f t="shared" si="27"/>
        <v>0</v>
      </c>
      <c r="Y29" s="1524"/>
    </row>
    <row r="30" spans="1:25" s="39" customFormat="1" ht="12" customHeight="1">
      <c r="A30" s="1457"/>
      <c r="B30" s="1474"/>
      <c r="C30" s="1489"/>
      <c r="D30" s="1424"/>
      <c r="E30" s="1507"/>
      <c r="F30" s="1451"/>
      <c r="G30" s="1537"/>
      <c r="H30" s="36"/>
      <c r="I30" s="655" t="s">
        <v>356</v>
      </c>
      <c r="J30" s="725">
        <f>SUM(J28:J29)</f>
        <v>6</v>
      </c>
      <c r="K30" s="725">
        <f>SUM(K28:K29)</f>
        <v>22</v>
      </c>
      <c r="L30" s="725">
        <f t="shared" ref="L30" si="28">SUM(L28:L29)</f>
        <v>0</v>
      </c>
      <c r="M30" s="725">
        <f>SUM(M28:M29)</f>
        <v>14</v>
      </c>
      <c r="N30" s="656">
        <f>SUM(N28:N29)</f>
        <v>11</v>
      </c>
      <c r="O30" s="656">
        <f>SUM(O28:O29)</f>
        <v>0</v>
      </c>
      <c r="P30" s="657">
        <f t="shared" si="26"/>
        <v>53</v>
      </c>
      <c r="Q30" s="36"/>
      <c r="R30" s="658">
        <f>SUM(R28:R29)</f>
        <v>0</v>
      </c>
      <c r="S30" s="726">
        <f t="shared" ref="S30:W30" si="29">SUM(S28:S29)</f>
        <v>0</v>
      </c>
      <c r="T30" s="659">
        <f>SUM(T28:T29)</f>
        <v>0</v>
      </c>
      <c r="U30" s="659">
        <f t="shared" si="29"/>
        <v>0</v>
      </c>
      <c r="V30" s="659">
        <f t="shared" si="29"/>
        <v>0</v>
      </c>
      <c r="W30" s="659">
        <f t="shared" si="29"/>
        <v>0</v>
      </c>
      <c r="X30" s="660">
        <f t="shared" si="27"/>
        <v>0</v>
      </c>
      <c r="Y30" s="1525"/>
    </row>
    <row r="31" spans="1:25" s="39" customFormat="1" ht="12" customHeight="1">
      <c r="A31" s="1410">
        <v>9</v>
      </c>
      <c r="B31" s="1352" t="s">
        <v>96</v>
      </c>
      <c r="C31" s="1353" t="s">
        <v>97</v>
      </c>
      <c r="D31" s="1349" t="s">
        <v>430</v>
      </c>
      <c r="E31" s="1508">
        <v>1182</v>
      </c>
      <c r="F31" s="1452">
        <v>16706971</v>
      </c>
      <c r="G31" s="1358">
        <f>F31*0.03957</f>
        <v>661094.84247000003</v>
      </c>
      <c r="H31" s="36"/>
      <c r="I31" s="628" t="s">
        <v>406</v>
      </c>
      <c r="J31" s="629">
        <v>3168</v>
      </c>
      <c r="K31" s="629">
        <v>7</v>
      </c>
      <c r="L31" s="629">
        <v>101</v>
      </c>
      <c r="M31" s="629">
        <v>0</v>
      </c>
      <c r="N31" s="629">
        <v>670</v>
      </c>
      <c r="O31" s="629">
        <v>36</v>
      </c>
      <c r="P31" s="727">
        <f t="shared" si="19"/>
        <v>3982</v>
      </c>
      <c r="Q31" s="36"/>
      <c r="R31" s="662">
        <v>1582193</v>
      </c>
      <c r="S31" s="663">
        <v>1225</v>
      </c>
      <c r="T31" s="663">
        <v>3158930</v>
      </c>
      <c r="U31" s="663">
        <v>0</v>
      </c>
      <c r="V31" s="663">
        <v>371510</v>
      </c>
      <c r="W31" s="663">
        <v>7779</v>
      </c>
      <c r="X31" s="664">
        <f t="shared" ref="X31:X32" si="30">SUM(R31:W31)</f>
        <v>5121637</v>
      </c>
      <c r="Y31" s="1346">
        <f>X33*0.03957</f>
        <v>203717.16261</v>
      </c>
    </row>
    <row r="32" spans="1:25" s="39" customFormat="1" ht="12" customHeight="1">
      <c r="A32" s="1410"/>
      <c r="B32" s="1352"/>
      <c r="C32" s="1353"/>
      <c r="D32" s="1350"/>
      <c r="E32" s="1509"/>
      <c r="F32" s="1453"/>
      <c r="G32" s="1538"/>
      <c r="H32" s="36"/>
      <c r="I32" s="634" t="s">
        <v>458</v>
      </c>
      <c r="J32" s="635">
        <v>48</v>
      </c>
      <c r="K32" s="635">
        <v>1</v>
      </c>
      <c r="L32" s="635">
        <v>0</v>
      </c>
      <c r="M32" s="635">
        <v>0</v>
      </c>
      <c r="N32" s="635">
        <v>3</v>
      </c>
      <c r="O32" s="635">
        <v>118</v>
      </c>
      <c r="P32" s="630">
        <f t="shared" si="19"/>
        <v>170</v>
      </c>
      <c r="Q32" s="36"/>
      <c r="R32" s="665">
        <v>23223</v>
      </c>
      <c r="S32" s="666">
        <v>0</v>
      </c>
      <c r="T32" s="666">
        <v>0</v>
      </c>
      <c r="U32" s="666">
        <v>0</v>
      </c>
      <c r="V32" s="666">
        <v>3051</v>
      </c>
      <c r="W32" s="666">
        <v>362</v>
      </c>
      <c r="X32" s="667">
        <f t="shared" si="30"/>
        <v>26636</v>
      </c>
      <c r="Y32" s="1347"/>
    </row>
    <row r="33" spans="1:25" s="39" customFormat="1" ht="12" customHeight="1">
      <c r="A33" s="1410"/>
      <c r="B33" s="1352"/>
      <c r="C33" s="1353"/>
      <c r="D33" s="1351"/>
      <c r="E33" s="1510"/>
      <c r="F33" s="1454"/>
      <c r="G33" s="1539"/>
      <c r="H33" s="36"/>
      <c r="I33" s="638" t="s">
        <v>356</v>
      </c>
      <c r="J33" s="639">
        <f>SUM(J31:J32)</f>
        <v>3216</v>
      </c>
      <c r="K33" s="639">
        <f t="shared" ref="K33:O33" si="31">SUM(K31:K32)</f>
        <v>8</v>
      </c>
      <c r="L33" s="639">
        <f t="shared" si="31"/>
        <v>101</v>
      </c>
      <c r="M33" s="639">
        <f t="shared" si="31"/>
        <v>0</v>
      </c>
      <c r="N33" s="639">
        <f t="shared" si="31"/>
        <v>673</v>
      </c>
      <c r="O33" s="639">
        <f t="shared" si="31"/>
        <v>154</v>
      </c>
      <c r="P33" s="640">
        <f t="shared" si="19"/>
        <v>4152</v>
      </c>
      <c r="Q33" s="36"/>
      <c r="R33" s="641">
        <f>SUM(R31:R32)</f>
        <v>1605416</v>
      </c>
      <c r="S33" s="642">
        <f t="shared" ref="S33:W33" si="32">SUM(S31:S32)</f>
        <v>1225</v>
      </c>
      <c r="T33" s="642">
        <f t="shared" si="32"/>
        <v>3158930</v>
      </c>
      <c r="U33" s="642">
        <f t="shared" si="32"/>
        <v>0</v>
      </c>
      <c r="V33" s="642">
        <f t="shared" si="32"/>
        <v>374561</v>
      </c>
      <c r="W33" s="642">
        <f t="shared" si="32"/>
        <v>8141</v>
      </c>
      <c r="X33" s="643">
        <f>SUM(R33:W33)</f>
        <v>5148273</v>
      </c>
      <c r="Y33" s="1348"/>
    </row>
    <row r="34" spans="1:25" s="39" customFormat="1" ht="12" customHeight="1">
      <c r="A34" s="1428">
        <v>10</v>
      </c>
      <c r="B34" s="1470" t="s">
        <v>104</v>
      </c>
      <c r="C34" s="1471" t="s">
        <v>594</v>
      </c>
      <c r="D34" s="1422" t="s">
        <v>40</v>
      </c>
      <c r="E34" s="1484">
        <v>125660</v>
      </c>
      <c r="F34" s="1394">
        <v>147748000</v>
      </c>
      <c r="G34" s="1393">
        <f>F34</f>
        <v>147748000</v>
      </c>
      <c r="H34" s="36"/>
      <c r="I34" s="669" t="s">
        <v>406</v>
      </c>
      <c r="J34" s="670">
        <v>0</v>
      </c>
      <c r="K34" s="670">
        <v>0</v>
      </c>
      <c r="L34" s="670">
        <v>0</v>
      </c>
      <c r="M34" s="670">
        <v>0</v>
      </c>
      <c r="N34" s="670">
        <v>0</v>
      </c>
      <c r="O34" s="670">
        <v>0</v>
      </c>
      <c r="P34" s="728">
        <f t="shared" si="19"/>
        <v>0</v>
      </c>
      <c r="Q34" s="36"/>
      <c r="R34" s="729">
        <v>0</v>
      </c>
      <c r="S34" s="730">
        <v>0</v>
      </c>
      <c r="T34" s="730">
        <v>0</v>
      </c>
      <c r="U34" s="730">
        <v>0</v>
      </c>
      <c r="V34" s="730">
        <v>0</v>
      </c>
      <c r="W34" s="730">
        <v>0</v>
      </c>
      <c r="X34" s="731">
        <f t="shared" ref="X34:X35" si="33">SUM(R34:W34)</f>
        <v>0</v>
      </c>
      <c r="Y34" s="1517">
        <v>12833000</v>
      </c>
    </row>
    <row r="35" spans="1:25" s="39" customFormat="1" ht="12" customHeight="1">
      <c r="A35" s="1428"/>
      <c r="B35" s="1470"/>
      <c r="C35" s="1471"/>
      <c r="D35" s="1423"/>
      <c r="E35" s="1485"/>
      <c r="F35" s="1395"/>
      <c r="G35" s="1393"/>
      <c r="H35" s="36"/>
      <c r="I35" s="674" t="s">
        <v>458</v>
      </c>
      <c r="J35" s="675">
        <v>0</v>
      </c>
      <c r="K35" s="675">
        <v>0</v>
      </c>
      <c r="L35" s="675">
        <v>0</v>
      </c>
      <c r="M35" s="675">
        <v>0</v>
      </c>
      <c r="N35" s="675">
        <v>0</v>
      </c>
      <c r="O35" s="675">
        <v>0</v>
      </c>
      <c r="P35" s="732">
        <f t="shared" si="19"/>
        <v>0</v>
      </c>
      <c r="Q35" s="36"/>
      <c r="R35" s="733">
        <v>0</v>
      </c>
      <c r="S35" s="734">
        <v>0</v>
      </c>
      <c r="T35" s="734">
        <v>0</v>
      </c>
      <c r="U35" s="734">
        <v>0</v>
      </c>
      <c r="V35" s="734">
        <v>0</v>
      </c>
      <c r="W35" s="734">
        <v>0</v>
      </c>
      <c r="X35" s="735">
        <f t="shared" si="33"/>
        <v>0</v>
      </c>
      <c r="Y35" s="1518"/>
    </row>
    <row r="36" spans="1:25" s="39" customFormat="1" ht="12" customHeight="1">
      <c r="A36" s="1428"/>
      <c r="B36" s="1470"/>
      <c r="C36" s="1471"/>
      <c r="D36" s="1424"/>
      <c r="E36" s="1486"/>
      <c r="F36" s="1396"/>
      <c r="G36" s="1393"/>
      <c r="H36" s="36"/>
      <c r="I36" s="679" t="s">
        <v>356</v>
      </c>
      <c r="J36" s="736">
        <f>SUM(J34:J35)</f>
        <v>0</v>
      </c>
      <c r="K36" s="736">
        <v>0</v>
      </c>
      <c r="L36" s="736">
        <f t="shared" ref="L36" si="34">SUM(L34:L35)</f>
        <v>0</v>
      </c>
      <c r="M36" s="736">
        <f t="shared" ref="M36" si="35">SUM(M34:M35)</f>
        <v>0</v>
      </c>
      <c r="N36" s="736">
        <f t="shared" ref="N36" si="36">SUM(N34:N35)</f>
        <v>0</v>
      </c>
      <c r="O36" s="736">
        <f>SUM(O34:O35)</f>
        <v>0</v>
      </c>
      <c r="P36" s="737">
        <f t="shared" si="19"/>
        <v>0</v>
      </c>
      <c r="Q36" s="36"/>
      <c r="R36" s="738">
        <f>SUM(R34:R35)</f>
        <v>0</v>
      </c>
      <c r="S36" s="739">
        <f t="shared" ref="S36" si="37">SUM(S34:S35)</f>
        <v>0</v>
      </c>
      <c r="T36" s="739">
        <f t="shared" ref="T36" si="38">SUM(T34:T35)</f>
        <v>0</v>
      </c>
      <c r="U36" s="739">
        <f t="shared" ref="U36" si="39">SUM(U34:U35)</f>
        <v>0</v>
      </c>
      <c r="V36" s="739">
        <f t="shared" ref="V36" si="40">SUM(V34:V35)</f>
        <v>0</v>
      </c>
      <c r="W36" s="739">
        <f t="shared" ref="W36" si="41">SUM(W34:W35)</f>
        <v>0</v>
      </c>
      <c r="X36" s="740">
        <f>SUM(X34:X35)</f>
        <v>0</v>
      </c>
      <c r="Y36" s="1519"/>
    </row>
    <row r="37" spans="1:25" s="39" customFormat="1" ht="12" customHeight="1">
      <c r="A37" s="1410">
        <v>11</v>
      </c>
      <c r="B37" s="1352" t="s">
        <v>112</v>
      </c>
      <c r="C37" s="1353" t="s">
        <v>113</v>
      </c>
      <c r="D37" s="1349" t="s">
        <v>431</v>
      </c>
      <c r="E37" s="1502">
        <v>47755.726000000002</v>
      </c>
      <c r="F37" s="1397">
        <v>80647164.153652996</v>
      </c>
      <c r="G37" s="1326">
        <f>F37*0.13409</f>
        <v>10813978.24136333</v>
      </c>
      <c r="H37" s="36"/>
      <c r="I37" s="628" t="s">
        <v>406</v>
      </c>
      <c r="J37" s="629">
        <v>0</v>
      </c>
      <c r="K37" s="629">
        <v>0</v>
      </c>
      <c r="L37" s="629">
        <v>0</v>
      </c>
      <c r="M37" s="629">
        <v>0</v>
      </c>
      <c r="N37" s="629">
        <v>0</v>
      </c>
      <c r="O37" s="629">
        <v>0</v>
      </c>
      <c r="P37" s="727">
        <f t="shared" si="19"/>
        <v>0</v>
      </c>
      <c r="Q37" s="36"/>
      <c r="R37" s="662">
        <v>0</v>
      </c>
      <c r="S37" s="663">
        <v>0</v>
      </c>
      <c r="T37" s="663">
        <v>0</v>
      </c>
      <c r="U37" s="663">
        <v>0</v>
      </c>
      <c r="V37" s="663">
        <v>0</v>
      </c>
      <c r="W37" s="663">
        <v>0</v>
      </c>
      <c r="X37" s="664">
        <f t="shared" ref="X37:X38" si="42">SUM(R37:W37)</f>
        <v>0</v>
      </c>
      <c r="Y37" s="1346">
        <f>X39*0.13409</f>
        <v>1767061.3394877119</v>
      </c>
    </row>
    <row r="38" spans="1:25" s="39" customFormat="1" ht="12" customHeight="1">
      <c r="A38" s="1410"/>
      <c r="B38" s="1352"/>
      <c r="C38" s="1353"/>
      <c r="D38" s="1350"/>
      <c r="E38" s="1503"/>
      <c r="F38" s="1398"/>
      <c r="G38" s="1327"/>
      <c r="H38" s="36"/>
      <c r="I38" s="634" t="s">
        <v>458</v>
      </c>
      <c r="J38" s="635">
        <v>0</v>
      </c>
      <c r="K38" s="635">
        <v>0</v>
      </c>
      <c r="L38" s="635">
        <v>0</v>
      </c>
      <c r="M38" s="635">
        <v>0</v>
      </c>
      <c r="N38" s="635">
        <v>0</v>
      </c>
      <c r="O38" s="635">
        <v>0</v>
      </c>
      <c r="P38" s="741">
        <f t="shared" si="19"/>
        <v>0</v>
      </c>
      <c r="Q38" s="36"/>
      <c r="R38" s="665">
        <v>0</v>
      </c>
      <c r="S38" s="666">
        <v>0</v>
      </c>
      <c r="T38" s="666">
        <v>0</v>
      </c>
      <c r="U38" s="666">
        <v>0</v>
      </c>
      <c r="V38" s="666">
        <v>0</v>
      </c>
      <c r="W38" s="666">
        <v>0</v>
      </c>
      <c r="X38" s="667">
        <f t="shared" si="42"/>
        <v>0</v>
      </c>
      <c r="Y38" s="1347"/>
    </row>
    <row r="39" spans="1:25" s="39" customFormat="1" ht="12" customHeight="1">
      <c r="A39" s="1410"/>
      <c r="B39" s="1352"/>
      <c r="C39" s="1353"/>
      <c r="D39" s="1351"/>
      <c r="E39" s="1504"/>
      <c r="F39" s="1399"/>
      <c r="G39" s="1328"/>
      <c r="H39" s="36"/>
      <c r="I39" s="638" t="s">
        <v>356</v>
      </c>
      <c r="J39" s="639">
        <f>SUM(J37:J38)</f>
        <v>0</v>
      </c>
      <c r="K39" s="639">
        <f>SUM(K37:K38)</f>
        <v>0</v>
      </c>
      <c r="L39" s="639">
        <f t="shared" ref="L39:O39" si="43">SUM(L37:L38)</f>
        <v>0</v>
      </c>
      <c r="M39" s="639">
        <f t="shared" si="43"/>
        <v>0</v>
      </c>
      <c r="N39" s="639">
        <f>SUM(N37:N38)</f>
        <v>0</v>
      </c>
      <c r="O39" s="639">
        <f t="shared" si="43"/>
        <v>0</v>
      </c>
      <c r="P39" s="640">
        <v>15215</v>
      </c>
      <c r="Q39" s="36"/>
      <c r="R39" s="742">
        <v>7348209.5454219999</v>
      </c>
      <c r="S39" s="743">
        <v>1862271.6521320001</v>
      </c>
      <c r="T39" s="744">
        <v>588849.62614800001</v>
      </c>
      <c r="U39" s="745" t="s">
        <v>460</v>
      </c>
      <c r="V39" s="746">
        <v>3378843.085521</v>
      </c>
      <c r="W39" s="747" t="s">
        <v>461</v>
      </c>
      <c r="X39" s="748">
        <f>SUM(R39:W39)</f>
        <v>13178173.909223</v>
      </c>
      <c r="Y39" s="1348"/>
    </row>
    <row r="40" spans="1:25" s="39" customFormat="1" ht="12" customHeight="1">
      <c r="A40" s="1405">
        <v>12</v>
      </c>
      <c r="B40" s="1432" t="s">
        <v>122</v>
      </c>
      <c r="C40" s="1433" t="s">
        <v>123</v>
      </c>
      <c r="D40" s="1407" t="s">
        <v>40</v>
      </c>
      <c r="E40" s="1362">
        <v>8975</v>
      </c>
      <c r="F40" s="1340">
        <v>59862638</v>
      </c>
      <c r="G40" s="1325">
        <f>F40</f>
        <v>59862638</v>
      </c>
      <c r="H40" s="36" t="s">
        <v>374</v>
      </c>
      <c r="I40" s="749" t="s">
        <v>406</v>
      </c>
      <c r="J40" s="670">
        <v>2560</v>
      </c>
      <c r="K40" s="670">
        <v>565</v>
      </c>
      <c r="L40" s="670">
        <v>430</v>
      </c>
      <c r="M40" s="670">
        <v>1808</v>
      </c>
      <c r="N40" s="670">
        <v>0</v>
      </c>
      <c r="O40" s="670">
        <v>0</v>
      </c>
      <c r="P40" s="696">
        <f t="shared" ref="P40:P42" si="44">SUM(J40:O40)</f>
        <v>5363</v>
      </c>
      <c r="Q40" s="36" t="s">
        <v>374</v>
      </c>
      <c r="R40" s="750">
        <v>815517.53581186477</v>
      </c>
      <c r="S40" s="751">
        <v>52648.647258662597</v>
      </c>
      <c r="T40" s="751">
        <v>1456872.5189091803</v>
      </c>
      <c r="U40" s="751">
        <v>390793.5107086401</v>
      </c>
      <c r="V40" s="751">
        <v>0</v>
      </c>
      <c r="W40" s="751" t="s">
        <v>410</v>
      </c>
      <c r="X40" s="752">
        <f>SUM(R40:W40)</f>
        <v>2715832.2126883483</v>
      </c>
      <c r="Y40" s="1343">
        <f>X42</f>
        <v>2760814.6618130258</v>
      </c>
    </row>
    <row r="41" spans="1:25" s="39" customFormat="1" ht="12" customHeight="1">
      <c r="A41" s="1405"/>
      <c r="B41" s="1432"/>
      <c r="C41" s="1433"/>
      <c r="D41" s="1408"/>
      <c r="E41" s="1363"/>
      <c r="F41" s="1341"/>
      <c r="G41" s="1325"/>
      <c r="H41" s="36" t="s">
        <v>374</v>
      </c>
      <c r="I41" s="753" t="s">
        <v>458</v>
      </c>
      <c r="J41" s="700">
        <v>874</v>
      </c>
      <c r="K41" s="700">
        <v>0</v>
      </c>
      <c r="L41" s="700">
        <v>120</v>
      </c>
      <c r="M41" s="700">
        <v>44</v>
      </c>
      <c r="N41" s="700">
        <v>0</v>
      </c>
      <c r="O41" s="700">
        <v>0</v>
      </c>
      <c r="P41" s="754">
        <f t="shared" si="44"/>
        <v>1038</v>
      </c>
      <c r="Q41" s="36" t="s">
        <v>374</v>
      </c>
      <c r="R41" s="676">
        <v>21518.695903958102</v>
      </c>
      <c r="S41" s="677">
        <v>0</v>
      </c>
      <c r="T41" s="677">
        <v>22728.763220719993</v>
      </c>
      <c r="U41" s="677">
        <v>734.99</v>
      </c>
      <c r="V41" s="677">
        <v>0</v>
      </c>
      <c r="W41" s="677" t="s">
        <v>410</v>
      </c>
      <c r="X41" s="678">
        <f>SUM(R41:W41)</f>
        <v>44982.449124678089</v>
      </c>
      <c r="Y41" s="1344"/>
    </row>
    <row r="42" spans="1:25" s="39" customFormat="1" ht="12" customHeight="1">
      <c r="A42" s="1405"/>
      <c r="B42" s="1432"/>
      <c r="C42" s="1433"/>
      <c r="D42" s="1409"/>
      <c r="E42" s="1364"/>
      <c r="F42" s="1342"/>
      <c r="G42" s="1325"/>
      <c r="H42" s="36" t="s">
        <v>374</v>
      </c>
      <c r="I42" s="755" t="s">
        <v>356</v>
      </c>
      <c r="J42" s="680">
        <f>SUM(J40:J41)</f>
        <v>3434</v>
      </c>
      <c r="K42" s="680">
        <f>SUM(K40:K41)</f>
        <v>565</v>
      </c>
      <c r="L42" s="680">
        <f>SUM(L40:L41)</f>
        <v>550</v>
      </c>
      <c r="M42" s="680">
        <f>SUM(M40:M41)</f>
        <v>1852</v>
      </c>
      <c r="N42" s="680">
        <f>SUM(N40:N41)</f>
        <v>0</v>
      </c>
      <c r="O42" s="680">
        <v>0</v>
      </c>
      <c r="P42" s="756">
        <f t="shared" si="44"/>
        <v>6401</v>
      </c>
      <c r="Q42" s="36" t="s">
        <v>374</v>
      </c>
      <c r="R42" s="757">
        <f>SUM(R40:R41)</f>
        <v>837036.23171582283</v>
      </c>
      <c r="S42" s="682">
        <f>SUM(S40:S41)</f>
        <v>52648.647258662597</v>
      </c>
      <c r="T42" s="682">
        <f>SUM(T40:T41)</f>
        <v>1479601.2821299003</v>
      </c>
      <c r="U42" s="758">
        <f>SUM(U40:U41)</f>
        <v>391528.50070864009</v>
      </c>
      <c r="V42" s="682">
        <f>SUM(V40:V41)</f>
        <v>0</v>
      </c>
      <c r="W42" s="759" t="s">
        <v>410</v>
      </c>
      <c r="X42" s="683">
        <f>SUM(R42:W42)</f>
        <v>2760814.6618130258</v>
      </c>
      <c r="Y42" s="1345"/>
    </row>
    <row r="43" spans="1:25" s="39" customFormat="1" ht="12" customHeight="1">
      <c r="A43" s="1410">
        <v>13</v>
      </c>
      <c r="B43" s="1352" t="s">
        <v>132</v>
      </c>
      <c r="C43" s="1353" t="s">
        <v>133</v>
      </c>
      <c r="D43" s="1349" t="s">
        <v>40</v>
      </c>
      <c r="E43" s="1331">
        <v>8233</v>
      </c>
      <c r="F43" s="1334">
        <v>1353344</v>
      </c>
      <c r="G43" s="1358">
        <f>F43</f>
        <v>1353344</v>
      </c>
      <c r="H43" s="36"/>
      <c r="I43" s="628" t="s">
        <v>406</v>
      </c>
      <c r="J43" s="629">
        <v>0</v>
      </c>
      <c r="K43" s="629">
        <v>0</v>
      </c>
      <c r="L43" s="629">
        <v>0</v>
      </c>
      <c r="M43" s="629">
        <v>0</v>
      </c>
      <c r="N43" s="629">
        <v>0</v>
      </c>
      <c r="O43" s="629">
        <v>0</v>
      </c>
      <c r="P43" s="760">
        <f t="shared" si="19"/>
        <v>0</v>
      </c>
      <c r="Q43" s="36"/>
      <c r="R43" s="662">
        <v>0</v>
      </c>
      <c r="S43" s="663">
        <v>0</v>
      </c>
      <c r="T43" s="663">
        <v>0</v>
      </c>
      <c r="U43" s="663">
        <v>0</v>
      </c>
      <c r="V43" s="663">
        <v>0</v>
      </c>
      <c r="W43" s="663">
        <v>0</v>
      </c>
      <c r="X43" s="708">
        <f t="shared" ref="X43:X44" si="45">SUM(R43:W43)</f>
        <v>0</v>
      </c>
      <c r="Y43" s="1526">
        <f>X45</f>
        <v>460202.25900000002</v>
      </c>
    </row>
    <row r="44" spans="1:25" s="39" customFormat="1" ht="12" customHeight="1">
      <c r="A44" s="1410"/>
      <c r="B44" s="1352"/>
      <c r="C44" s="1353"/>
      <c r="D44" s="1350"/>
      <c r="E44" s="1332"/>
      <c r="F44" s="1335"/>
      <c r="G44" s="1358"/>
      <c r="H44" s="36"/>
      <c r="I44" s="761" t="s">
        <v>458</v>
      </c>
      <c r="J44" s="762">
        <v>0</v>
      </c>
      <c r="K44" s="762">
        <v>0</v>
      </c>
      <c r="L44" s="762">
        <v>0</v>
      </c>
      <c r="M44" s="762">
        <v>0</v>
      </c>
      <c r="N44" s="762">
        <v>0</v>
      </c>
      <c r="O44" s="762">
        <v>0</v>
      </c>
      <c r="P44" s="763">
        <f t="shared" si="19"/>
        <v>0</v>
      </c>
      <c r="Q44" s="36"/>
      <c r="R44" s="665">
        <v>0</v>
      </c>
      <c r="S44" s="666">
        <v>0</v>
      </c>
      <c r="T44" s="666">
        <v>0</v>
      </c>
      <c r="U44" s="666">
        <v>0</v>
      </c>
      <c r="V44" s="666">
        <v>0</v>
      </c>
      <c r="W44" s="666">
        <v>0</v>
      </c>
      <c r="X44" s="712">
        <f t="shared" si="45"/>
        <v>0</v>
      </c>
      <c r="Y44" s="1527"/>
    </row>
    <row r="45" spans="1:25" s="39" customFormat="1" ht="12" customHeight="1">
      <c r="A45" s="1410"/>
      <c r="B45" s="1352"/>
      <c r="C45" s="1353"/>
      <c r="D45" s="1351"/>
      <c r="E45" s="1466"/>
      <c r="F45" s="1400"/>
      <c r="G45" s="1358"/>
      <c r="H45" s="36"/>
      <c r="I45" s="764" t="s">
        <v>356</v>
      </c>
      <c r="J45" s="691">
        <f>SUM(J43:J44)</f>
        <v>0</v>
      </c>
      <c r="K45" s="765">
        <f t="shared" ref="K45" si="46">SUM(K43:K44)</f>
        <v>0</v>
      </c>
      <c r="L45" s="691">
        <f t="shared" ref="L45" si="47">SUM(L43:L44)</f>
        <v>0</v>
      </c>
      <c r="M45" s="691">
        <f t="shared" ref="M45" si="48">SUM(M43:M44)</f>
        <v>0</v>
      </c>
      <c r="N45" s="691">
        <f t="shared" ref="N45" si="49">SUM(N43:N44)</f>
        <v>0</v>
      </c>
      <c r="O45" s="691">
        <v>0</v>
      </c>
      <c r="P45" s="692">
        <v>4694</v>
      </c>
      <c r="Q45" s="36"/>
      <c r="R45" s="714">
        <v>256084</v>
      </c>
      <c r="S45" s="715">
        <f t="shared" ref="S45" si="50">SUM(S43:S44)</f>
        <v>0</v>
      </c>
      <c r="T45" s="715">
        <v>167524.73300000001</v>
      </c>
      <c r="U45" s="715">
        <f t="shared" ref="U45" si="51">SUM(U43:U44)</f>
        <v>0</v>
      </c>
      <c r="V45" s="715">
        <v>22802.526000000002</v>
      </c>
      <c r="W45" s="715">
        <v>13791</v>
      </c>
      <c r="X45" s="716">
        <f>SUM(R45:W45)</f>
        <v>460202.25900000002</v>
      </c>
      <c r="Y45" s="1528"/>
    </row>
    <row r="46" spans="1:25" s="39" customFormat="1" ht="12" customHeight="1">
      <c r="A46" s="1405">
        <v>14</v>
      </c>
      <c r="B46" s="1432" t="s">
        <v>140</v>
      </c>
      <c r="C46" s="1433" t="s">
        <v>141</v>
      </c>
      <c r="D46" s="1407" t="s">
        <v>40</v>
      </c>
      <c r="E46" s="1362">
        <v>32282</v>
      </c>
      <c r="F46" s="1340">
        <v>161789485</v>
      </c>
      <c r="G46" s="1325">
        <f>F46</f>
        <v>161789485</v>
      </c>
      <c r="H46" s="36"/>
      <c r="I46" s="749" t="s">
        <v>406</v>
      </c>
      <c r="J46" s="670">
        <v>920</v>
      </c>
      <c r="K46" s="670">
        <v>18565</v>
      </c>
      <c r="L46" s="670">
        <v>250</v>
      </c>
      <c r="M46" s="670"/>
      <c r="N46" s="670">
        <v>37402</v>
      </c>
      <c r="O46" s="670">
        <v>18976</v>
      </c>
      <c r="P46" s="728">
        <f t="shared" ref="P46:P53" si="52">SUM(J46:O46)</f>
        <v>76113</v>
      </c>
      <c r="Q46" s="36"/>
      <c r="R46" s="671">
        <v>2850532.06</v>
      </c>
      <c r="S46" s="672">
        <v>1663386.69</v>
      </c>
      <c r="T46" s="672">
        <v>2582590.19</v>
      </c>
      <c r="U46" s="672">
        <v>0</v>
      </c>
      <c r="V46" s="672">
        <v>2540115.13</v>
      </c>
      <c r="W46" s="672">
        <v>2223.81</v>
      </c>
      <c r="X46" s="673">
        <f t="shared" ref="X46:X51" si="53">SUM(R46:W46)</f>
        <v>9638847.8800000008</v>
      </c>
      <c r="Y46" s="1343">
        <f>X48</f>
        <v>9704454.2300000004</v>
      </c>
    </row>
    <row r="47" spans="1:25" s="39" customFormat="1" ht="12" customHeight="1">
      <c r="A47" s="1405"/>
      <c r="B47" s="1432"/>
      <c r="C47" s="1433"/>
      <c r="D47" s="1408"/>
      <c r="E47" s="1363"/>
      <c r="F47" s="1341"/>
      <c r="G47" s="1325"/>
      <c r="H47" s="36"/>
      <c r="I47" s="753" t="s">
        <v>458</v>
      </c>
      <c r="J47" s="700">
        <v>143</v>
      </c>
      <c r="K47" s="700">
        <v>260</v>
      </c>
      <c r="L47" s="700">
        <v>220</v>
      </c>
      <c r="M47" s="700"/>
      <c r="N47" s="700">
        <v>382</v>
      </c>
      <c r="O47" s="700">
        <v>18</v>
      </c>
      <c r="P47" s="766">
        <f t="shared" si="52"/>
        <v>1023</v>
      </c>
      <c r="Q47" s="36"/>
      <c r="R47" s="676">
        <v>27802.79</v>
      </c>
      <c r="S47" s="677">
        <v>8785.93</v>
      </c>
      <c r="T47" s="677">
        <v>22675.59</v>
      </c>
      <c r="U47" s="677">
        <v>0</v>
      </c>
      <c r="V47" s="677">
        <v>6334.76</v>
      </c>
      <c r="W47" s="677">
        <v>7.28</v>
      </c>
      <c r="X47" s="678">
        <f t="shared" si="53"/>
        <v>65606.349999999991</v>
      </c>
      <c r="Y47" s="1344"/>
    </row>
    <row r="48" spans="1:25" s="39" customFormat="1" ht="15" customHeight="1">
      <c r="A48" s="1405"/>
      <c r="B48" s="1432"/>
      <c r="C48" s="1433"/>
      <c r="D48" s="1409"/>
      <c r="E48" s="1364"/>
      <c r="F48" s="1342"/>
      <c r="G48" s="1325"/>
      <c r="H48" s="36"/>
      <c r="I48" s="755" t="s">
        <v>356</v>
      </c>
      <c r="J48" s="736">
        <f>SUM(J46:J47)</f>
        <v>1063</v>
      </c>
      <c r="K48" s="767">
        <f t="shared" ref="K48:N48" si="54">SUM(K46:K47)</f>
        <v>18825</v>
      </c>
      <c r="L48" s="736">
        <f t="shared" si="54"/>
        <v>470</v>
      </c>
      <c r="M48" s="736">
        <f t="shared" si="54"/>
        <v>0</v>
      </c>
      <c r="N48" s="736">
        <f t="shared" si="54"/>
        <v>37784</v>
      </c>
      <c r="O48" s="736">
        <f>SUM(O46:O47)</f>
        <v>18994</v>
      </c>
      <c r="P48" s="737">
        <f t="shared" si="52"/>
        <v>77136</v>
      </c>
      <c r="Q48" s="36"/>
      <c r="R48" s="757">
        <f>SUM(R46:R47)</f>
        <v>2878334.85</v>
      </c>
      <c r="S48" s="682">
        <f t="shared" ref="S48:W48" si="55">SUM(S46:S47)</f>
        <v>1672172.6199999999</v>
      </c>
      <c r="T48" s="682">
        <f t="shared" si="55"/>
        <v>2605265.7799999998</v>
      </c>
      <c r="U48" s="758">
        <f t="shared" si="55"/>
        <v>0</v>
      </c>
      <c r="V48" s="682">
        <f>SUM(V46:V47)</f>
        <v>2546449.8899999997</v>
      </c>
      <c r="W48" s="759">
        <f t="shared" si="55"/>
        <v>2231.09</v>
      </c>
      <c r="X48" s="683">
        <f t="shared" si="53"/>
        <v>9704454.2300000004</v>
      </c>
      <c r="Y48" s="1345"/>
    </row>
    <row r="49" spans="1:26" s="39" customFormat="1" ht="12" customHeight="1">
      <c r="A49" s="1410">
        <v>15</v>
      </c>
      <c r="B49" s="1352" t="s">
        <v>145</v>
      </c>
      <c r="C49" s="1353" t="s">
        <v>146</v>
      </c>
      <c r="D49" s="1349" t="s">
        <v>40</v>
      </c>
      <c r="E49" s="1467">
        <v>3079.5449999999996</v>
      </c>
      <c r="F49" s="1401">
        <v>103693.75579863999</v>
      </c>
      <c r="G49" s="1358">
        <f>F49</f>
        <v>103693.75579863999</v>
      </c>
      <c r="H49" s="36"/>
      <c r="I49" s="644" t="s">
        <v>406</v>
      </c>
      <c r="J49" s="768">
        <v>157</v>
      </c>
      <c r="K49" s="768">
        <v>1</v>
      </c>
      <c r="L49" s="768">
        <v>23</v>
      </c>
      <c r="M49" s="768">
        <v>0</v>
      </c>
      <c r="N49" s="768">
        <v>25</v>
      </c>
      <c r="O49" s="768">
        <v>0</v>
      </c>
      <c r="P49" s="652">
        <f t="shared" si="52"/>
        <v>206</v>
      </c>
      <c r="Q49" s="36"/>
      <c r="R49" s="769">
        <v>83047.633640389904</v>
      </c>
      <c r="S49" s="770">
        <v>34.376316750000001</v>
      </c>
      <c r="T49" s="770">
        <v>0.19165981000000001</v>
      </c>
      <c r="U49" s="770">
        <v>0</v>
      </c>
      <c r="V49" s="770">
        <v>4223.1725960800004</v>
      </c>
      <c r="W49" s="770">
        <v>0</v>
      </c>
      <c r="X49" s="664">
        <f t="shared" si="53"/>
        <v>87305.374213029907</v>
      </c>
      <c r="Y49" s="1346">
        <f>X51</f>
        <v>91447.294642369903</v>
      </c>
    </row>
    <row r="50" spans="1:26" s="39" customFormat="1" ht="12" customHeight="1">
      <c r="A50" s="1410"/>
      <c r="B50" s="1352"/>
      <c r="C50" s="1353"/>
      <c r="D50" s="1350"/>
      <c r="E50" s="1468"/>
      <c r="F50" s="1402"/>
      <c r="G50" s="1358"/>
      <c r="H50" s="36"/>
      <c r="I50" s="650" t="s">
        <v>458</v>
      </c>
      <c r="J50" s="771">
        <v>90</v>
      </c>
      <c r="K50" s="771">
        <v>0</v>
      </c>
      <c r="L50" s="771">
        <v>0</v>
      </c>
      <c r="M50" s="771">
        <v>0</v>
      </c>
      <c r="N50" s="771">
        <v>0</v>
      </c>
      <c r="O50" s="771">
        <v>0</v>
      </c>
      <c r="P50" s="652">
        <f t="shared" si="52"/>
        <v>90</v>
      </c>
      <c r="Q50" s="36"/>
      <c r="R50" s="772">
        <v>4141.9204293399998</v>
      </c>
      <c r="S50" s="773">
        <v>0</v>
      </c>
      <c r="T50" s="773">
        <v>0</v>
      </c>
      <c r="U50" s="773">
        <v>0</v>
      </c>
      <c r="V50" s="773">
        <v>0</v>
      </c>
      <c r="W50" s="773">
        <v>0</v>
      </c>
      <c r="X50" s="667">
        <f>SUM(R50:W50)</f>
        <v>4141.9204293399998</v>
      </c>
      <c r="Y50" s="1347"/>
    </row>
    <row r="51" spans="1:26" s="39" customFormat="1" ht="12" customHeight="1">
      <c r="A51" s="1410"/>
      <c r="B51" s="1352"/>
      <c r="C51" s="1353"/>
      <c r="D51" s="1351"/>
      <c r="E51" s="1469"/>
      <c r="F51" s="1403"/>
      <c r="G51" s="1358"/>
      <c r="H51" s="36"/>
      <c r="I51" s="655" t="s">
        <v>356</v>
      </c>
      <c r="J51" s="656">
        <f>SUM(J49:J50)</f>
        <v>247</v>
      </c>
      <c r="K51" s="656">
        <f t="shared" ref="K51:O51" si="56">SUM(K49:K50)</f>
        <v>1</v>
      </c>
      <c r="L51" s="656">
        <f t="shared" si="56"/>
        <v>23</v>
      </c>
      <c r="M51" s="656">
        <f t="shared" si="56"/>
        <v>0</v>
      </c>
      <c r="N51" s="656">
        <f t="shared" si="56"/>
        <v>25</v>
      </c>
      <c r="O51" s="656">
        <f t="shared" si="56"/>
        <v>0</v>
      </c>
      <c r="P51" s="657">
        <f t="shared" si="52"/>
        <v>296</v>
      </c>
      <c r="Q51" s="36"/>
      <c r="R51" s="641">
        <f>SUM(R49:R50)</f>
        <v>87189.5540697299</v>
      </c>
      <c r="S51" s="642">
        <f t="shared" ref="S51:W51" si="57">SUM(S49:S50)</f>
        <v>34.376316750000001</v>
      </c>
      <c r="T51" s="642">
        <f t="shared" si="57"/>
        <v>0.19165981000000001</v>
      </c>
      <c r="U51" s="642">
        <f t="shared" si="57"/>
        <v>0</v>
      </c>
      <c r="V51" s="642">
        <f t="shared" si="57"/>
        <v>4223.1725960800004</v>
      </c>
      <c r="W51" s="642">
        <f t="shared" si="57"/>
        <v>0</v>
      </c>
      <c r="X51" s="643">
        <f t="shared" si="53"/>
        <v>91447.294642369903</v>
      </c>
      <c r="Y51" s="1348"/>
    </row>
    <row r="52" spans="1:26" s="37" customFormat="1" ht="12" customHeight="1">
      <c r="A52" s="1405">
        <v>16</v>
      </c>
      <c r="B52" s="1432" t="s">
        <v>156</v>
      </c>
      <c r="C52" s="1419" t="s">
        <v>157</v>
      </c>
      <c r="D52" s="1419" t="s">
        <v>40</v>
      </c>
      <c r="E52" s="1362">
        <v>104.61199999999999</v>
      </c>
      <c r="F52" s="1340">
        <v>48462.886332139999</v>
      </c>
      <c r="G52" s="1325">
        <v>48462.886332139999</v>
      </c>
      <c r="H52" s="36"/>
      <c r="I52" s="774" t="s">
        <v>406</v>
      </c>
      <c r="J52" s="670">
        <v>607</v>
      </c>
      <c r="K52" s="670">
        <v>0</v>
      </c>
      <c r="L52" s="670">
        <v>22</v>
      </c>
      <c r="M52" s="670">
        <v>0</v>
      </c>
      <c r="N52" s="670">
        <v>81</v>
      </c>
      <c r="O52" s="670">
        <v>7</v>
      </c>
      <c r="P52" s="696">
        <f t="shared" si="52"/>
        <v>717</v>
      </c>
      <c r="Q52" s="36"/>
      <c r="R52" s="671">
        <v>39933.949544050003</v>
      </c>
      <c r="S52" s="672" t="s">
        <v>462</v>
      </c>
      <c r="T52" s="672">
        <v>21549.709061009999</v>
      </c>
      <c r="U52" s="672" t="s">
        <v>462</v>
      </c>
      <c r="V52" s="672">
        <v>1269.9306399699999</v>
      </c>
      <c r="W52" s="672">
        <v>75.262080510000004</v>
      </c>
      <c r="X52" s="673">
        <f>SUM(R51:W52)</f>
        <v>154276.14596790992</v>
      </c>
      <c r="Y52" s="1343">
        <v>62828.851325540003</v>
      </c>
    </row>
    <row r="53" spans="1:26" s="37" customFormat="1" ht="12" customHeight="1">
      <c r="A53" s="1405"/>
      <c r="B53" s="1432"/>
      <c r="C53" s="1420"/>
      <c r="D53" s="1420"/>
      <c r="E53" s="1363"/>
      <c r="F53" s="1341"/>
      <c r="G53" s="1325"/>
      <c r="H53" s="36"/>
      <c r="I53" s="775" t="s">
        <v>458</v>
      </c>
      <c r="J53" s="675">
        <v>0</v>
      </c>
      <c r="K53" s="675">
        <v>0</v>
      </c>
      <c r="L53" s="675">
        <v>0</v>
      </c>
      <c r="M53" s="675">
        <v>0</v>
      </c>
      <c r="N53" s="675">
        <v>0</v>
      </c>
      <c r="O53" s="675">
        <v>0</v>
      </c>
      <c r="P53" s="701">
        <f t="shared" si="52"/>
        <v>0</v>
      </c>
      <c r="Q53" s="36"/>
      <c r="R53" s="676">
        <v>0</v>
      </c>
      <c r="S53" s="677" t="s">
        <v>462</v>
      </c>
      <c r="T53" s="677">
        <v>0</v>
      </c>
      <c r="U53" s="677">
        <v>0</v>
      </c>
      <c r="V53" s="677">
        <v>0</v>
      </c>
      <c r="W53" s="677">
        <v>0</v>
      </c>
      <c r="X53" s="776">
        <v>0</v>
      </c>
      <c r="Y53" s="1344"/>
    </row>
    <row r="54" spans="1:26" s="37" customFormat="1" ht="12" customHeight="1">
      <c r="A54" s="1405"/>
      <c r="B54" s="1432"/>
      <c r="C54" s="1421"/>
      <c r="D54" s="1421"/>
      <c r="E54" s="1364"/>
      <c r="F54" s="1342"/>
      <c r="G54" s="1325"/>
      <c r="H54" s="36"/>
      <c r="I54" s="777" t="s">
        <v>356</v>
      </c>
      <c r="J54" s="680">
        <f>SUM(J52:J53)</f>
        <v>607</v>
      </c>
      <c r="K54" s="680">
        <v>0</v>
      </c>
      <c r="L54" s="680">
        <f>SUM(L52:L53)</f>
        <v>22</v>
      </c>
      <c r="M54" s="680">
        <f>SUM(M52:M53)</f>
        <v>0</v>
      </c>
      <c r="N54" s="680">
        <f>SUM(N52:N53)</f>
        <v>81</v>
      </c>
      <c r="O54" s="680">
        <f>SUM(O52:O53)</f>
        <v>7</v>
      </c>
      <c r="P54" s="756">
        <f>SUM(P52:P53)</f>
        <v>717</v>
      </c>
      <c r="Q54" s="36"/>
      <c r="R54" s="681">
        <f>SUM(R52:R53)</f>
        <v>39933.949544050003</v>
      </c>
      <c r="S54" s="682">
        <f t="shared" ref="S54:W54" si="58">SUM(S52:S53)</f>
        <v>0</v>
      </c>
      <c r="T54" s="682">
        <f t="shared" si="58"/>
        <v>21549.709061009999</v>
      </c>
      <c r="U54" s="682">
        <f t="shared" si="58"/>
        <v>0</v>
      </c>
      <c r="V54" s="682">
        <f t="shared" si="58"/>
        <v>1269.9306399699999</v>
      </c>
      <c r="W54" s="682">
        <f t="shared" si="58"/>
        <v>75.262080510000004</v>
      </c>
      <c r="X54" s="683">
        <f>SUM(R54:W54)</f>
        <v>62828.851325540003</v>
      </c>
      <c r="Y54" s="1345"/>
    </row>
    <row r="55" spans="1:26" s="39" customFormat="1" ht="12" customHeight="1">
      <c r="A55" s="1410">
        <v>17</v>
      </c>
      <c r="B55" s="1352" t="s">
        <v>164</v>
      </c>
      <c r="C55" s="1353" t="s">
        <v>386</v>
      </c>
      <c r="D55" s="1349" t="s">
        <v>432</v>
      </c>
      <c r="E55" s="1331">
        <v>759</v>
      </c>
      <c r="F55" s="1404">
        <v>4438972872</v>
      </c>
      <c r="G55" s="1326">
        <f>F55*0.00242</f>
        <v>10742314.35024</v>
      </c>
      <c r="H55" s="36"/>
      <c r="I55" s="684" t="s">
        <v>406</v>
      </c>
      <c r="J55" s="629">
        <v>12210</v>
      </c>
      <c r="K55" s="629">
        <v>20061</v>
      </c>
      <c r="L55" s="629">
        <v>11193</v>
      </c>
      <c r="M55" s="629">
        <v>0</v>
      </c>
      <c r="N55" s="629">
        <v>3638</v>
      </c>
      <c r="O55" s="629">
        <v>17</v>
      </c>
      <c r="P55" s="727">
        <f>SUM(J55:O55)</f>
        <v>47119</v>
      </c>
      <c r="Q55" s="36"/>
      <c r="R55" s="662">
        <v>21625468.305002</v>
      </c>
      <c r="S55" s="663">
        <v>21199069.227239199</v>
      </c>
      <c r="T55" s="663">
        <v>39651688.337682299</v>
      </c>
      <c r="U55" s="663">
        <v>0</v>
      </c>
      <c r="V55" s="663">
        <v>12898888.982876999</v>
      </c>
      <c r="W55" s="666">
        <v>152.11709999999999</v>
      </c>
      <c r="X55" s="664">
        <f>SUM(R55:W55)</f>
        <v>95375266.969900504</v>
      </c>
      <c r="Y55" s="1346">
        <f>X57*0.00242</f>
        <v>232599.0617228997</v>
      </c>
    </row>
    <row r="56" spans="1:26" s="39" customFormat="1" ht="12" customHeight="1">
      <c r="A56" s="1410"/>
      <c r="B56" s="1352"/>
      <c r="C56" s="1353"/>
      <c r="D56" s="1350"/>
      <c r="E56" s="1332"/>
      <c r="F56" s="1335"/>
      <c r="G56" s="1327"/>
      <c r="H56" s="36"/>
      <c r="I56" s="687" t="s">
        <v>458</v>
      </c>
      <c r="J56" s="635">
        <v>535</v>
      </c>
      <c r="K56" s="635">
        <v>124</v>
      </c>
      <c r="L56" s="635">
        <v>269</v>
      </c>
      <c r="M56" s="635">
        <v>0</v>
      </c>
      <c r="N56" s="635">
        <v>268</v>
      </c>
      <c r="O56" s="635">
        <v>0</v>
      </c>
      <c r="P56" s="630">
        <f>SUM(J56:O56)</f>
        <v>1196</v>
      </c>
      <c r="Q56" s="36"/>
      <c r="R56" s="778">
        <v>51231.418795374302</v>
      </c>
      <c r="S56" s="666">
        <v>20073.670885552201</v>
      </c>
      <c r="T56" s="666">
        <v>272440.46816336701</v>
      </c>
      <c r="U56" s="666">
        <v>0</v>
      </c>
      <c r="V56" s="666">
        <v>396302.233784009</v>
      </c>
      <c r="W56" s="666">
        <v>0</v>
      </c>
      <c r="X56" s="667">
        <f>SUM(R56:W56)</f>
        <v>740047.79162830254</v>
      </c>
      <c r="Y56" s="1347"/>
    </row>
    <row r="57" spans="1:26" s="39" customFormat="1" ht="12" customHeight="1">
      <c r="A57" s="1410"/>
      <c r="B57" s="1352"/>
      <c r="C57" s="1353"/>
      <c r="D57" s="1351"/>
      <c r="E57" s="1333"/>
      <c r="F57" s="1336"/>
      <c r="G57" s="1328"/>
      <c r="H57" s="36"/>
      <c r="I57" s="690" t="s">
        <v>356</v>
      </c>
      <c r="J57" s="639">
        <f>SUM(J55:J56)</f>
        <v>12745</v>
      </c>
      <c r="K57" s="639">
        <f t="shared" ref="K57:O57" si="59">SUM(K55:K56)</f>
        <v>20185</v>
      </c>
      <c r="L57" s="639">
        <f t="shared" si="59"/>
        <v>11462</v>
      </c>
      <c r="M57" s="639">
        <f t="shared" si="59"/>
        <v>0</v>
      </c>
      <c r="N57" s="639">
        <f t="shared" si="59"/>
        <v>3906</v>
      </c>
      <c r="O57" s="639">
        <f t="shared" si="59"/>
        <v>17</v>
      </c>
      <c r="P57" s="640">
        <f>SUM(J57:O57)</f>
        <v>48315</v>
      </c>
      <c r="Q57" s="36"/>
      <c r="R57" s="641">
        <f>SUM(R55:R56)</f>
        <v>21676699.723797373</v>
      </c>
      <c r="S57" s="642">
        <f t="shared" ref="S57:W57" si="60">SUM(S55:S56)</f>
        <v>21219142.898124751</v>
      </c>
      <c r="T57" s="642">
        <f t="shared" si="60"/>
        <v>39924128.805845663</v>
      </c>
      <c r="U57" s="642">
        <f t="shared" si="60"/>
        <v>0</v>
      </c>
      <c r="V57" s="642">
        <f t="shared" si="60"/>
        <v>13295191.216661008</v>
      </c>
      <c r="W57" s="642">
        <f t="shared" si="60"/>
        <v>152.11709999999999</v>
      </c>
      <c r="X57" s="643">
        <f>SUM(X55:X56)</f>
        <v>96115314.761528805</v>
      </c>
      <c r="Y57" s="1348"/>
      <c r="Z57" s="779"/>
    </row>
    <row r="58" spans="1:26" s="39" customFormat="1" ht="12" customHeight="1">
      <c r="A58" s="1405">
        <v>18</v>
      </c>
      <c r="B58" s="1432" t="s">
        <v>173</v>
      </c>
      <c r="C58" s="1433" t="s">
        <v>175</v>
      </c>
      <c r="D58" s="1407" t="s">
        <v>40</v>
      </c>
      <c r="E58" s="1362">
        <v>0</v>
      </c>
      <c r="F58" s="1340">
        <v>0</v>
      </c>
      <c r="G58" s="1325">
        <f>F58</f>
        <v>0</v>
      </c>
      <c r="H58" s="36"/>
      <c r="I58" s="749" t="s">
        <v>406</v>
      </c>
      <c r="J58" s="670">
        <v>0</v>
      </c>
      <c r="K58" s="670">
        <v>0</v>
      </c>
      <c r="L58" s="670">
        <v>0</v>
      </c>
      <c r="M58" s="670">
        <v>0</v>
      </c>
      <c r="N58" s="670">
        <v>0</v>
      </c>
      <c r="O58" s="670">
        <v>0</v>
      </c>
      <c r="P58" s="696">
        <f>SUM(J58:O58)</f>
        <v>0</v>
      </c>
      <c r="Q58" s="36"/>
      <c r="R58" s="671">
        <v>0</v>
      </c>
      <c r="S58" s="672">
        <v>0</v>
      </c>
      <c r="T58" s="672">
        <v>0</v>
      </c>
      <c r="U58" s="672">
        <v>0</v>
      </c>
      <c r="V58" s="672">
        <v>0</v>
      </c>
      <c r="W58" s="672">
        <v>0</v>
      </c>
      <c r="X58" s="780">
        <f>SUM(R58:W58)</f>
        <v>0</v>
      </c>
      <c r="Y58" s="1343">
        <f>X60</f>
        <v>0</v>
      </c>
    </row>
    <row r="59" spans="1:26" s="39" customFormat="1" ht="12" customHeight="1">
      <c r="A59" s="1405"/>
      <c r="B59" s="1432"/>
      <c r="C59" s="1433"/>
      <c r="D59" s="1408"/>
      <c r="E59" s="1363"/>
      <c r="F59" s="1341"/>
      <c r="G59" s="1325"/>
      <c r="H59" s="36"/>
      <c r="I59" s="753" t="s">
        <v>458</v>
      </c>
      <c r="J59" s="675">
        <v>0</v>
      </c>
      <c r="K59" s="675">
        <v>0</v>
      </c>
      <c r="L59" s="675">
        <v>0</v>
      </c>
      <c r="M59" s="675">
        <v>0</v>
      </c>
      <c r="N59" s="675">
        <v>0</v>
      </c>
      <c r="O59" s="675">
        <v>0</v>
      </c>
      <c r="P59" s="701">
        <f>SUM(J59:O59)</f>
        <v>0</v>
      </c>
      <c r="Q59" s="36"/>
      <c r="R59" s="750">
        <v>0</v>
      </c>
      <c r="S59" s="677">
        <v>0</v>
      </c>
      <c r="T59" s="677">
        <v>0</v>
      </c>
      <c r="U59" s="677">
        <v>0</v>
      </c>
      <c r="V59" s="677">
        <v>0</v>
      </c>
      <c r="W59" s="677">
        <v>0</v>
      </c>
      <c r="X59" s="781">
        <f>SUM(R59:W59)</f>
        <v>0</v>
      </c>
      <c r="Y59" s="1344"/>
    </row>
    <row r="60" spans="1:26" s="39" customFormat="1" ht="12" customHeight="1">
      <c r="A60" s="1405"/>
      <c r="B60" s="1432"/>
      <c r="C60" s="1433"/>
      <c r="D60" s="1409"/>
      <c r="E60" s="1364"/>
      <c r="F60" s="1342"/>
      <c r="G60" s="1325"/>
      <c r="H60" s="36"/>
      <c r="I60" s="679" t="s">
        <v>356</v>
      </c>
      <c r="J60" s="680">
        <f>SUM(J58:J59)</f>
        <v>0</v>
      </c>
      <c r="K60" s="680">
        <f>SUM(K58:K59)</f>
        <v>0</v>
      </c>
      <c r="L60" s="680">
        <f t="shared" ref="L60:O60" si="61">SUM(L58:L59)</f>
        <v>0</v>
      </c>
      <c r="M60" s="680">
        <f>SUM(M58:M59)</f>
        <v>0</v>
      </c>
      <c r="N60" s="680">
        <f t="shared" si="61"/>
        <v>0</v>
      </c>
      <c r="O60" s="680">
        <f t="shared" si="61"/>
        <v>0</v>
      </c>
      <c r="P60" s="756">
        <f>SUM(P58:P59)</f>
        <v>0</v>
      </c>
      <c r="Q60" s="36"/>
      <c r="R60" s="681">
        <f t="shared" ref="R60:W60" si="62">SUM(R58:R59)</f>
        <v>0</v>
      </c>
      <c r="S60" s="682">
        <f t="shared" si="62"/>
        <v>0</v>
      </c>
      <c r="T60" s="682">
        <f t="shared" si="62"/>
        <v>0</v>
      </c>
      <c r="U60" s="682">
        <f t="shared" si="62"/>
        <v>0</v>
      </c>
      <c r="V60" s="682">
        <f t="shared" si="62"/>
        <v>0</v>
      </c>
      <c r="W60" s="682">
        <f t="shared" si="62"/>
        <v>0</v>
      </c>
      <c r="X60" s="683">
        <f t="shared" ref="X60" si="63">SUM(R60:W60)</f>
        <v>0</v>
      </c>
      <c r="Y60" s="1345"/>
    </row>
    <row r="61" spans="1:26" s="39" customFormat="1" ht="12" customHeight="1">
      <c r="A61" s="1410">
        <v>19</v>
      </c>
      <c r="B61" s="1352" t="s">
        <v>181</v>
      </c>
      <c r="C61" s="1353" t="s">
        <v>182</v>
      </c>
      <c r="D61" s="1349" t="s">
        <v>40</v>
      </c>
      <c r="E61" s="1331">
        <v>35609</v>
      </c>
      <c r="F61" s="1334">
        <v>113021435</v>
      </c>
      <c r="G61" s="1358">
        <f>F61</f>
        <v>113021435</v>
      </c>
      <c r="H61" s="36"/>
      <c r="I61" s="628" t="s">
        <v>406</v>
      </c>
      <c r="J61" s="629">
        <v>2055</v>
      </c>
      <c r="K61" s="629">
        <v>192</v>
      </c>
      <c r="L61" s="629">
        <v>509</v>
      </c>
      <c r="M61" s="629">
        <v>10038</v>
      </c>
      <c r="N61" s="629">
        <v>0</v>
      </c>
      <c r="O61" s="629">
        <v>23615</v>
      </c>
      <c r="P61" s="727">
        <f>SUM(J61:O61)</f>
        <v>36409</v>
      </c>
      <c r="Q61" s="36"/>
      <c r="R61" s="662">
        <v>550073</v>
      </c>
      <c r="S61" s="663">
        <v>13845</v>
      </c>
      <c r="T61" s="663">
        <v>2392960</v>
      </c>
      <c r="U61" s="663">
        <v>495360</v>
      </c>
      <c r="V61" s="663">
        <v>0</v>
      </c>
      <c r="W61" s="663">
        <v>6998</v>
      </c>
      <c r="X61" s="782">
        <f>SUM(R61:W61)</f>
        <v>3459236</v>
      </c>
      <c r="Y61" s="1346">
        <f>X63</f>
        <v>3736550</v>
      </c>
    </row>
    <row r="62" spans="1:26" s="39" customFormat="1" ht="12" customHeight="1">
      <c r="A62" s="1410"/>
      <c r="B62" s="1352"/>
      <c r="C62" s="1353"/>
      <c r="D62" s="1350"/>
      <c r="E62" s="1332"/>
      <c r="F62" s="1335"/>
      <c r="G62" s="1358"/>
      <c r="H62" s="36"/>
      <c r="I62" s="761" t="s">
        <v>458</v>
      </c>
      <c r="J62" s="635">
        <v>1374</v>
      </c>
      <c r="K62" s="635">
        <v>1437</v>
      </c>
      <c r="L62" s="635">
        <v>401</v>
      </c>
      <c r="M62" s="635">
        <v>2523</v>
      </c>
      <c r="N62" s="635">
        <v>0</v>
      </c>
      <c r="O62" s="635">
        <v>398</v>
      </c>
      <c r="P62" s="630">
        <f>SUM(J62:O62)</f>
        <v>6133</v>
      </c>
      <c r="Q62" s="36"/>
      <c r="R62" s="783">
        <v>193995</v>
      </c>
      <c r="S62" s="666">
        <v>3209</v>
      </c>
      <c r="T62" s="666">
        <v>14846</v>
      </c>
      <c r="U62" s="666">
        <v>60666</v>
      </c>
      <c r="V62" s="666">
        <v>0</v>
      </c>
      <c r="W62" s="666">
        <v>4598</v>
      </c>
      <c r="X62" s="784">
        <f>SUM(R62:W62)</f>
        <v>277314</v>
      </c>
      <c r="Y62" s="1347"/>
    </row>
    <row r="63" spans="1:26" s="39" customFormat="1" ht="12" customHeight="1">
      <c r="A63" s="1410"/>
      <c r="B63" s="1352"/>
      <c r="C63" s="1353"/>
      <c r="D63" s="1351"/>
      <c r="E63" s="1333"/>
      <c r="F63" s="1336"/>
      <c r="G63" s="1358"/>
      <c r="H63" s="36"/>
      <c r="I63" s="690" t="s">
        <v>356</v>
      </c>
      <c r="J63" s="639">
        <f>SUM(J61:J62)</f>
        <v>3429</v>
      </c>
      <c r="K63" s="639">
        <f>SUM(K61:K62)</f>
        <v>1629</v>
      </c>
      <c r="L63" s="639">
        <f t="shared" ref="L63:O63" si="64">SUM(L61:L62)</f>
        <v>910</v>
      </c>
      <c r="M63" s="639">
        <f t="shared" si="64"/>
        <v>12561</v>
      </c>
      <c r="N63" s="639">
        <f t="shared" si="64"/>
        <v>0</v>
      </c>
      <c r="O63" s="639">
        <f t="shared" si="64"/>
        <v>24013</v>
      </c>
      <c r="P63" s="640">
        <f>SUM(P61:P62)</f>
        <v>42542</v>
      </c>
      <c r="Q63" s="36"/>
      <c r="R63" s="641">
        <f t="shared" ref="R63:W63" si="65">SUM(R61:R62)</f>
        <v>744068</v>
      </c>
      <c r="S63" s="642">
        <f t="shared" si="65"/>
        <v>17054</v>
      </c>
      <c r="T63" s="642">
        <f t="shared" si="65"/>
        <v>2407806</v>
      </c>
      <c r="U63" s="642">
        <f t="shared" si="65"/>
        <v>556026</v>
      </c>
      <c r="V63" s="642">
        <f t="shared" si="65"/>
        <v>0</v>
      </c>
      <c r="W63" s="642">
        <f t="shared" si="65"/>
        <v>11596</v>
      </c>
      <c r="X63" s="643">
        <f t="shared" ref="X63" si="66">SUM(R63:W63)</f>
        <v>3736550</v>
      </c>
      <c r="Y63" s="1348"/>
    </row>
    <row r="64" spans="1:26" s="39" customFormat="1" ht="12" customHeight="1">
      <c r="A64" s="1405">
        <v>20</v>
      </c>
      <c r="B64" s="1432" t="s">
        <v>187</v>
      </c>
      <c r="C64" s="1433" t="s">
        <v>188</v>
      </c>
      <c r="D64" s="1407" t="s">
        <v>463</v>
      </c>
      <c r="E64" s="1362">
        <v>5</v>
      </c>
      <c r="F64" s="1340">
        <v>7454949</v>
      </c>
      <c r="G64" s="1325">
        <f>F64*0.00188</f>
        <v>14015.304119999999</v>
      </c>
      <c r="H64" s="36"/>
      <c r="I64" s="749" t="s">
        <v>406</v>
      </c>
      <c r="J64" s="670">
        <v>15</v>
      </c>
      <c r="K64" s="670">
        <v>0</v>
      </c>
      <c r="L64" s="670">
        <v>0</v>
      </c>
      <c r="M64" s="670">
        <v>0</v>
      </c>
      <c r="N64" s="670">
        <v>196</v>
      </c>
      <c r="O64" s="670">
        <v>4</v>
      </c>
      <c r="P64" s="728">
        <f>SUM(J64:O64)</f>
        <v>215</v>
      </c>
      <c r="Q64" s="36"/>
      <c r="R64" s="729">
        <v>40464</v>
      </c>
      <c r="S64" s="730">
        <v>0</v>
      </c>
      <c r="T64" s="730">
        <v>0</v>
      </c>
      <c r="U64" s="730">
        <v>0</v>
      </c>
      <c r="V64" s="730">
        <v>1488549</v>
      </c>
      <c r="W64" s="730">
        <v>0</v>
      </c>
      <c r="X64" s="731">
        <f>SUM(R64:W64)</f>
        <v>1529013</v>
      </c>
      <c r="Y64" s="1517">
        <f>X66*0.00188</f>
        <v>4239.0559599999997</v>
      </c>
    </row>
    <row r="65" spans="1:25" s="39" customFormat="1" ht="12" customHeight="1">
      <c r="A65" s="1405"/>
      <c r="B65" s="1432"/>
      <c r="C65" s="1433"/>
      <c r="D65" s="1408"/>
      <c r="E65" s="1363"/>
      <c r="F65" s="1341"/>
      <c r="G65" s="1325"/>
      <c r="H65" s="36"/>
      <c r="I65" s="785" t="s">
        <v>458</v>
      </c>
      <c r="J65" s="675">
        <v>19</v>
      </c>
      <c r="K65" s="675">
        <v>0</v>
      </c>
      <c r="L65" s="675">
        <v>0</v>
      </c>
      <c r="M65" s="675">
        <v>10</v>
      </c>
      <c r="N65" s="675">
        <v>22</v>
      </c>
      <c r="O65" s="675">
        <v>0</v>
      </c>
      <c r="P65" s="732">
        <f>SUM(J65:O65)</f>
        <v>51</v>
      </c>
      <c r="Q65" s="36"/>
      <c r="R65" s="733">
        <v>676481</v>
      </c>
      <c r="S65" s="734">
        <v>0</v>
      </c>
      <c r="T65" s="734">
        <v>0</v>
      </c>
      <c r="U65" s="734">
        <v>48569</v>
      </c>
      <c r="V65" s="734">
        <v>754</v>
      </c>
      <c r="W65" s="734">
        <v>0</v>
      </c>
      <c r="X65" s="735">
        <f>SUM(R65:W65)</f>
        <v>725804</v>
      </c>
      <c r="Y65" s="1518"/>
    </row>
    <row r="66" spans="1:25" s="39" customFormat="1" ht="12" customHeight="1">
      <c r="A66" s="1405"/>
      <c r="B66" s="1432"/>
      <c r="C66" s="1433"/>
      <c r="D66" s="1409"/>
      <c r="E66" s="1364"/>
      <c r="F66" s="1342"/>
      <c r="G66" s="1325"/>
      <c r="H66" s="36"/>
      <c r="I66" s="786" t="s">
        <v>356</v>
      </c>
      <c r="J66" s="736">
        <f>SUM(J64:J65)</f>
        <v>34</v>
      </c>
      <c r="K66" s="736">
        <f>SUM(K64:K65)</f>
        <v>0</v>
      </c>
      <c r="L66" s="736">
        <f t="shared" ref="L66:O66" si="67">SUM(L64:L65)</f>
        <v>0</v>
      </c>
      <c r="M66" s="736">
        <f t="shared" si="67"/>
        <v>10</v>
      </c>
      <c r="N66" s="736">
        <f t="shared" si="67"/>
        <v>218</v>
      </c>
      <c r="O66" s="736">
        <f t="shared" si="67"/>
        <v>4</v>
      </c>
      <c r="P66" s="737">
        <f>SUM(P64:P65)</f>
        <v>266</v>
      </c>
      <c r="Q66" s="36"/>
      <c r="R66" s="787">
        <f>SUM(R64:R65)</f>
        <v>716945</v>
      </c>
      <c r="S66" s="739">
        <f t="shared" ref="S66:W66" si="68">SUM(S64:S65)</f>
        <v>0</v>
      </c>
      <c r="T66" s="739">
        <f t="shared" si="68"/>
        <v>0</v>
      </c>
      <c r="U66" s="739">
        <f t="shared" si="68"/>
        <v>48569</v>
      </c>
      <c r="V66" s="739">
        <f t="shared" si="68"/>
        <v>1489303</v>
      </c>
      <c r="W66" s="788">
        <f t="shared" si="68"/>
        <v>0</v>
      </c>
      <c r="X66" s="740">
        <f>SUM(X64:X65)</f>
        <v>2254817</v>
      </c>
      <c r="Y66" s="1519"/>
    </row>
    <row r="67" spans="1:25" s="791" customFormat="1" ht="12" customHeight="1">
      <c r="A67" s="1410">
        <v>21</v>
      </c>
      <c r="B67" s="1352" t="s">
        <v>187</v>
      </c>
      <c r="C67" s="1490" t="s">
        <v>193</v>
      </c>
      <c r="D67" s="1349" t="s">
        <v>463</v>
      </c>
      <c r="E67" s="1331">
        <v>556.51700000000005</v>
      </c>
      <c r="F67" s="1334">
        <v>48517256.512502797</v>
      </c>
      <c r="G67" s="1358">
        <f>F67*0.00188</f>
        <v>91212.442243505255</v>
      </c>
      <c r="H67" s="36"/>
      <c r="I67" s="628" t="s">
        <v>406</v>
      </c>
      <c r="J67" s="629">
        <v>401</v>
      </c>
      <c r="K67" s="629">
        <v>42</v>
      </c>
      <c r="L67" s="629">
        <v>109</v>
      </c>
      <c r="M67" s="629">
        <v>185</v>
      </c>
      <c r="N67" s="629">
        <v>376</v>
      </c>
      <c r="O67" s="629">
        <v>10</v>
      </c>
      <c r="P67" s="727">
        <f>SUM(J67:O67)</f>
        <v>1123</v>
      </c>
      <c r="Q67" s="36"/>
      <c r="R67" s="662">
        <v>124939058.76088132</v>
      </c>
      <c r="S67" s="663">
        <v>99598.319457277714</v>
      </c>
      <c r="T67" s="663">
        <v>22221842.146299999</v>
      </c>
      <c r="U67" s="663">
        <v>1308742.2420000001</v>
      </c>
      <c r="V67" s="789">
        <v>9599136.7750176601</v>
      </c>
      <c r="W67" s="663">
        <v>10448582.731887599</v>
      </c>
      <c r="X67" s="790">
        <f>SUM(R67:W67)</f>
        <v>168616960.97554386</v>
      </c>
      <c r="Y67" s="1511">
        <f>X69*0.00188</f>
        <v>336566.14532473579</v>
      </c>
    </row>
    <row r="68" spans="1:25" s="791" customFormat="1" ht="12" customHeight="1">
      <c r="A68" s="1410"/>
      <c r="B68" s="1352"/>
      <c r="C68" s="1491"/>
      <c r="D68" s="1350"/>
      <c r="E68" s="1332"/>
      <c r="F68" s="1335"/>
      <c r="G68" s="1358"/>
      <c r="H68" s="36"/>
      <c r="I68" s="634" t="s">
        <v>458</v>
      </c>
      <c r="J68" s="635">
        <v>471</v>
      </c>
      <c r="K68" s="635">
        <v>121</v>
      </c>
      <c r="L68" s="635">
        <v>12</v>
      </c>
      <c r="M68" s="635">
        <v>0</v>
      </c>
      <c r="N68" s="635">
        <v>791</v>
      </c>
      <c r="O68" s="635">
        <v>0</v>
      </c>
      <c r="P68" s="630">
        <f>SUM(J68:O68)</f>
        <v>1395</v>
      </c>
      <c r="Q68" s="36"/>
      <c r="R68" s="783">
        <v>1911738.0782471001</v>
      </c>
      <c r="S68" s="792">
        <v>151477.551662193</v>
      </c>
      <c r="T68" s="792">
        <v>983183.95886000001</v>
      </c>
      <c r="U68" s="792">
        <v>0</v>
      </c>
      <c r="V68" s="792">
        <v>7361184.8211845998</v>
      </c>
      <c r="W68" s="792">
        <v>0</v>
      </c>
      <c r="X68" s="793">
        <f>SUM(R68:W68)</f>
        <v>10407584.409953892</v>
      </c>
      <c r="Y68" s="1512"/>
    </row>
    <row r="69" spans="1:25" s="791" customFormat="1" ht="12" customHeight="1">
      <c r="A69" s="1410"/>
      <c r="B69" s="1352"/>
      <c r="C69" s="1492"/>
      <c r="D69" s="1351"/>
      <c r="E69" s="1333"/>
      <c r="F69" s="1336"/>
      <c r="G69" s="1358"/>
      <c r="H69" s="36"/>
      <c r="I69" s="638" t="s">
        <v>356</v>
      </c>
      <c r="J69" s="639">
        <f>SUM(J67:J68)</f>
        <v>872</v>
      </c>
      <c r="K69" s="639">
        <f t="shared" ref="K69:O69" si="69">SUM(K67:K68)</f>
        <v>163</v>
      </c>
      <c r="L69" s="639">
        <f t="shared" si="69"/>
        <v>121</v>
      </c>
      <c r="M69" s="639">
        <f t="shared" si="69"/>
        <v>185</v>
      </c>
      <c r="N69" s="639">
        <f t="shared" si="69"/>
        <v>1167</v>
      </c>
      <c r="O69" s="639">
        <f t="shared" si="69"/>
        <v>10</v>
      </c>
      <c r="P69" s="640">
        <f>SUM(J69:O69)</f>
        <v>2518</v>
      </c>
      <c r="Q69" s="36"/>
      <c r="R69" s="794">
        <f>SUM(R67:R68)</f>
        <v>126850796.83912842</v>
      </c>
      <c r="S69" s="795">
        <f>SUM(S67:S68)</f>
        <v>251075.87111947071</v>
      </c>
      <c r="T69" s="795">
        <f t="shared" ref="T69:V69" si="70">SUM(T67:T68)</f>
        <v>23205026.105159998</v>
      </c>
      <c r="U69" s="795">
        <f t="shared" si="70"/>
        <v>1308742.2420000001</v>
      </c>
      <c r="V69" s="795">
        <f t="shared" si="70"/>
        <v>16960321.596202262</v>
      </c>
      <c r="W69" s="795">
        <f>SUM(W67:W68)</f>
        <v>10448582.731887599</v>
      </c>
      <c r="X69" s="796">
        <f>SUM(R69:W69)</f>
        <v>179024545.38549775</v>
      </c>
      <c r="Y69" s="1513"/>
    </row>
    <row r="70" spans="1:25" s="39" customFormat="1" ht="12" customHeight="1">
      <c r="A70" s="1405">
        <v>22</v>
      </c>
      <c r="B70" s="1432" t="s">
        <v>198</v>
      </c>
      <c r="C70" s="1433" t="s">
        <v>199</v>
      </c>
      <c r="D70" s="1407" t="s">
        <v>40</v>
      </c>
      <c r="E70" s="1434">
        <v>113583</v>
      </c>
      <c r="F70" s="1415">
        <v>327576000</v>
      </c>
      <c r="G70" s="1325">
        <v>327576000</v>
      </c>
      <c r="H70" s="36"/>
      <c r="I70" s="749" t="s">
        <v>406</v>
      </c>
      <c r="J70" s="670">
        <v>0</v>
      </c>
      <c r="K70" s="670">
        <v>0</v>
      </c>
      <c r="L70" s="670">
        <v>0</v>
      </c>
      <c r="M70" s="670">
        <v>0</v>
      </c>
      <c r="N70" s="670">
        <v>0</v>
      </c>
      <c r="O70" s="670">
        <v>0</v>
      </c>
      <c r="P70" s="728">
        <f>SUM(J70:O70)</f>
        <v>0</v>
      </c>
      <c r="Q70" s="36"/>
      <c r="R70" s="729">
        <v>0</v>
      </c>
      <c r="S70" s="730">
        <v>0</v>
      </c>
      <c r="T70" s="730">
        <v>0</v>
      </c>
      <c r="U70" s="730">
        <v>0</v>
      </c>
      <c r="V70" s="730">
        <v>0</v>
      </c>
      <c r="W70" s="730">
        <v>0</v>
      </c>
      <c r="X70" s="731">
        <f t="shared" ref="X70:X71" si="71">SUM(R70:W70)</f>
        <v>0</v>
      </c>
      <c r="Y70" s="1517">
        <v>11431000</v>
      </c>
    </row>
    <row r="71" spans="1:25" s="39" customFormat="1" ht="12" customHeight="1">
      <c r="A71" s="1405"/>
      <c r="B71" s="1432"/>
      <c r="C71" s="1433"/>
      <c r="D71" s="1408"/>
      <c r="E71" s="1435"/>
      <c r="F71" s="1416"/>
      <c r="G71" s="1325"/>
      <c r="H71" s="36"/>
      <c r="I71" s="785" t="s">
        <v>458</v>
      </c>
      <c r="J71" s="700">
        <v>0</v>
      </c>
      <c r="K71" s="675">
        <v>0</v>
      </c>
      <c r="L71" s="675">
        <v>0</v>
      </c>
      <c r="M71" s="675">
        <v>0</v>
      </c>
      <c r="N71" s="675">
        <v>0</v>
      </c>
      <c r="O71" s="675">
        <v>0</v>
      </c>
      <c r="P71" s="732">
        <f>SUM(J71:O71)</f>
        <v>0</v>
      </c>
      <c r="Q71" s="36"/>
      <c r="R71" s="733">
        <v>0</v>
      </c>
      <c r="S71" s="734">
        <v>0</v>
      </c>
      <c r="T71" s="734">
        <v>0</v>
      </c>
      <c r="U71" s="734">
        <v>0</v>
      </c>
      <c r="V71" s="734">
        <v>0</v>
      </c>
      <c r="W71" s="734">
        <v>0</v>
      </c>
      <c r="X71" s="735">
        <f t="shared" si="71"/>
        <v>0</v>
      </c>
      <c r="Y71" s="1518"/>
    </row>
    <row r="72" spans="1:25" s="39" customFormat="1" ht="12" customHeight="1">
      <c r="A72" s="1405"/>
      <c r="B72" s="1432"/>
      <c r="C72" s="1433"/>
      <c r="D72" s="1409"/>
      <c r="E72" s="1436"/>
      <c r="F72" s="1417"/>
      <c r="G72" s="1325"/>
      <c r="H72" s="36"/>
      <c r="I72" s="786" t="s">
        <v>356</v>
      </c>
      <c r="J72" s="675">
        <f>SUM(J70:J71)</f>
        <v>0</v>
      </c>
      <c r="K72" s="736">
        <f t="shared" ref="K72:M72" si="72">SUM(K70:K71)</f>
        <v>0</v>
      </c>
      <c r="L72" s="736">
        <f t="shared" si="72"/>
        <v>0</v>
      </c>
      <c r="M72" s="736">
        <f t="shared" si="72"/>
        <v>0</v>
      </c>
      <c r="N72" s="736">
        <f>SUM(N70:N71)</f>
        <v>0</v>
      </c>
      <c r="O72" s="736">
        <f>SUM(O70:O71)</f>
        <v>0</v>
      </c>
      <c r="P72" s="737">
        <f>SUM(P70:P71)</f>
        <v>0</v>
      </c>
      <c r="Q72" s="36"/>
      <c r="R72" s="738">
        <f>SUM(R70:R71)</f>
        <v>0</v>
      </c>
      <c r="S72" s="739">
        <f t="shared" ref="S72" si="73">SUM(S70:S71)</f>
        <v>0</v>
      </c>
      <c r="T72" s="739">
        <f t="shared" ref="T72" si="74">SUM(T70:T71)</f>
        <v>0</v>
      </c>
      <c r="U72" s="739">
        <f t="shared" ref="U72" si="75">SUM(U70:U71)</f>
        <v>0</v>
      </c>
      <c r="V72" s="739">
        <f t="shared" ref="V72" si="76">SUM(V70:V71)</f>
        <v>0</v>
      </c>
      <c r="W72" s="739">
        <f t="shared" ref="W72" si="77">SUM(W70:W71)</f>
        <v>0</v>
      </c>
      <c r="X72" s="740">
        <f>SUM(X70:X71)</f>
        <v>0</v>
      </c>
      <c r="Y72" s="1519"/>
    </row>
    <row r="73" spans="1:25" s="37" customFormat="1">
      <c r="A73" s="1410">
        <v>23</v>
      </c>
      <c r="B73" s="1352" t="s">
        <v>198</v>
      </c>
      <c r="C73" s="1353" t="s">
        <v>203</v>
      </c>
      <c r="D73" s="1349" t="s">
        <v>40</v>
      </c>
      <c r="E73" s="1437">
        <v>8</v>
      </c>
      <c r="F73" s="1334">
        <v>46028</v>
      </c>
      <c r="G73" s="1358">
        <v>46028</v>
      </c>
      <c r="H73" s="36"/>
      <c r="I73" s="797" t="s">
        <v>406</v>
      </c>
      <c r="J73" s="629">
        <v>35</v>
      </c>
      <c r="K73" s="629">
        <v>0</v>
      </c>
      <c r="L73" s="629">
        <v>15</v>
      </c>
      <c r="M73" s="629">
        <v>0</v>
      </c>
      <c r="N73" s="629">
        <v>53</v>
      </c>
      <c r="O73" s="629">
        <v>0</v>
      </c>
      <c r="P73" s="630">
        <f>SUM(J73:O73)</f>
        <v>103</v>
      </c>
      <c r="Q73" s="36"/>
      <c r="R73" s="662">
        <v>24290</v>
      </c>
      <c r="S73" s="663">
        <v>0</v>
      </c>
      <c r="T73" s="663">
        <v>19260</v>
      </c>
      <c r="U73" s="663">
        <v>0</v>
      </c>
      <c r="V73" s="663">
        <v>8712</v>
      </c>
      <c r="W73" s="663">
        <v>0</v>
      </c>
      <c r="X73" s="664">
        <f t="shared" ref="X73:X74" si="78">SUM(R73:W73)</f>
        <v>52262</v>
      </c>
      <c r="Y73" s="1346">
        <f>X75</f>
        <v>108772</v>
      </c>
    </row>
    <row r="74" spans="1:25" s="37" customFormat="1" ht="12" customHeight="1">
      <c r="A74" s="1410"/>
      <c r="B74" s="1352"/>
      <c r="C74" s="1353"/>
      <c r="D74" s="1350"/>
      <c r="E74" s="1438"/>
      <c r="F74" s="1335"/>
      <c r="G74" s="1358"/>
      <c r="H74" s="36"/>
      <c r="I74" s="634" t="s">
        <v>458</v>
      </c>
      <c r="J74" s="635">
        <v>52</v>
      </c>
      <c r="K74" s="635">
        <v>0</v>
      </c>
      <c r="L74" s="635">
        <v>510</v>
      </c>
      <c r="M74" s="635">
        <v>150</v>
      </c>
      <c r="N74" s="635">
        <v>1310</v>
      </c>
      <c r="O74" s="635">
        <v>0</v>
      </c>
      <c r="P74" s="630">
        <f>SUM(J74:O74)</f>
        <v>2022</v>
      </c>
      <c r="Q74" s="36"/>
      <c r="R74" s="665">
        <v>3975</v>
      </c>
      <c r="S74" s="666">
        <v>0</v>
      </c>
      <c r="T74" s="666">
        <v>11024</v>
      </c>
      <c r="U74" s="663">
        <v>6625</v>
      </c>
      <c r="V74" s="666">
        <v>34886</v>
      </c>
      <c r="W74" s="666">
        <v>0</v>
      </c>
      <c r="X74" s="667">
        <f t="shared" si="78"/>
        <v>56510</v>
      </c>
      <c r="Y74" s="1347"/>
    </row>
    <row r="75" spans="1:25" s="37" customFormat="1" ht="12" customHeight="1">
      <c r="A75" s="1410"/>
      <c r="B75" s="1352"/>
      <c r="C75" s="1353"/>
      <c r="D75" s="1351"/>
      <c r="E75" s="1439"/>
      <c r="F75" s="1336"/>
      <c r="G75" s="1358"/>
      <c r="H75" s="36"/>
      <c r="I75" s="638" t="s">
        <v>356</v>
      </c>
      <c r="J75" s="639">
        <f>SUM(J73:J74)</f>
        <v>87</v>
      </c>
      <c r="K75" s="639">
        <f t="shared" ref="K75:N75" si="79">SUM(K73:K74)</f>
        <v>0</v>
      </c>
      <c r="L75" s="639">
        <f t="shared" si="79"/>
        <v>525</v>
      </c>
      <c r="M75" s="639">
        <f t="shared" si="79"/>
        <v>150</v>
      </c>
      <c r="N75" s="639">
        <f t="shared" si="79"/>
        <v>1363</v>
      </c>
      <c r="O75" s="639">
        <f t="shared" ref="O75" si="80">SUM(O73:O74)</f>
        <v>0</v>
      </c>
      <c r="P75" s="640">
        <f>SUM(P73:P74)</f>
        <v>2125</v>
      </c>
      <c r="Q75" s="36"/>
      <c r="R75" s="798">
        <f t="shared" ref="R75:W75" si="81">SUM(R73:R74)</f>
        <v>28265</v>
      </c>
      <c r="S75" s="642">
        <f t="shared" si="81"/>
        <v>0</v>
      </c>
      <c r="T75" s="642">
        <f t="shared" si="81"/>
        <v>30284</v>
      </c>
      <c r="U75" s="642">
        <f t="shared" si="81"/>
        <v>6625</v>
      </c>
      <c r="V75" s="642">
        <f t="shared" si="81"/>
        <v>43598</v>
      </c>
      <c r="W75" s="642">
        <f t="shared" si="81"/>
        <v>0</v>
      </c>
      <c r="X75" s="643">
        <f>SUM(R75:W75)</f>
        <v>108772</v>
      </c>
      <c r="Y75" s="1348"/>
    </row>
    <row r="76" spans="1:25" s="37" customFormat="1" ht="12" customHeight="1">
      <c r="A76" s="1405">
        <v>24</v>
      </c>
      <c r="B76" s="1432" t="s">
        <v>210</v>
      </c>
      <c r="C76" s="1433" t="s">
        <v>212</v>
      </c>
      <c r="D76" s="1407" t="s">
        <v>40</v>
      </c>
      <c r="E76" s="1362">
        <v>2850</v>
      </c>
      <c r="F76" s="1340">
        <v>221834</v>
      </c>
      <c r="G76" s="1412">
        <f>F76</f>
        <v>221834</v>
      </c>
      <c r="I76" s="799" t="s">
        <v>406</v>
      </c>
      <c r="J76" s="670">
        <v>6414</v>
      </c>
      <c r="K76" s="670">
        <v>103</v>
      </c>
      <c r="L76" s="670">
        <v>67</v>
      </c>
      <c r="M76" s="670" t="s">
        <v>411</v>
      </c>
      <c r="N76" s="670">
        <v>811</v>
      </c>
      <c r="O76" s="670">
        <v>194</v>
      </c>
      <c r="P76" s="728">
        <f>SUM(J76:O76)</f>
        <v>7589</v>
      </c>
      <c r="R76" s="729">
        <v>39561</v>
      </c>
      <c r="S76" s="730">
        <v>1097</v>
      </c>
      <c r="T76" s="730">
        <v>16564</v>
      </c>
      <c r="U76" s="730" t="s">
        <v>464</v>
      </c>
      <c r="V76" s="730">
        <v>15283</v>
      </c>
      <c r="W76" s="730">
        <v>964</v>
      </c>
      <c r="X76" s="731">
        <f>SUM(R76:W76)</f>
        <v>73469</v>
      </c>
      <c r="Y76" s="1343">
        <f>X78</f>
        <v>76889</v>
      </c>
    </row>
    <row r="77" spans="1:25" s="37" customFormat="1" ht="12" customHeight="1">
      <c r="A77" s="1405"/>
      <c r="B77" s="1432"/>
      <c r="C77" s="1433"/>
      <c r="D77" s="1408"/>
      <c r="E77" s="1363"/>
      <c r="F77" s="1341"/>
      <c r="G77" s="1413"/>
      <c r="I77" s="775" t="s">
        <v>458</v>
      </c>
      <c r="J77" s="700">
        <v>24</v>
      </c>
      <c r="K77" s="700">
        <v>5</v>
      </c>
      <c r="L77" s="700">
        <v>92</v>
      </c>
      <c r="M77" s="700" t="s">
        <v>411</v>
      </c>
      <c r="N77" s="700">
        <v>264</v>
      </c>
      <c r="O77" s="700">
        <v>12</v>
      </c>
      <c r="P77" s="728">
        <f>SUM(J77:O77)</f>
        <v>397</v>
      </c>
      <c r="R77" s="733">
        <v>1051</v>
      </c>
      <c r="S77" s="734">
        <v>3</v>
      </c>
      <c r="T77" s="734">
        <v>1951</v>
      </c>
      <c r="U77" s="734" t="s">
        <v>464</v>
      </c>
      <c r="V77" s="734">
        <v>396</v>
      </c>
      <c r="W77" s="734">
        <v>19</v>
      </c>
      <c r="X77" s="735">
        <f>SUM(R77:W77)</f>
        <v>3420</v>
      </c>
      <c r="Y77" s="1344"/>
    </row>
    <row r="78" spans="1:25" s="37" customFormat="1" ht="12" customHeight="1">
      <c r="A78" s="1405"/>
      <c r="B78" s="1432"/>
      <c r="C78" s="1433"/>
      <c r="D78" s="1409"/>
      <c r="E78" s="1364"/>
      <c r="F78" s="1342"/>
      <c r="G78" s="1414"/>
      <c r="I78" s="800" t="s">
        <v>356</v>
      </c>
      <c r="J78" s="801">
        <f>SUM(J76:J77)</f>
        <v>6438</v>
      </c>
      <c r="K78" s="801">
        <f t="shared" ref="K78:O78" si="82">SUM(K76:K77)</f>
        <v>108</v>
      </c>
      <c r="L78" s="801">
        <f t="shared" si="82"/>
        <v>159</v>
      </c>
      <c r="M78" s="801">
        <f t="shared" si="82"/>
        <v>0</v>
      </c>
      <c r="N78" s="801">
        <f t="shared" si="82"/>
        <v>1075</v>
      </c>
      <c r="O78" s="801">
        <f t="shared" si="82"/>
        <v>206</v>
      </c>
      <c r="P78" s="737">
        <f>SUM(P76:P77)</f>
        <v>7986</v>
      </c>
      <c r="R78" s="641">
        <f>SUM(R76:R77)</f>
        <v>40612</v>
      </c>
      <c r="S78" s="642">
        <f>SUM(S76:S77)</f>
        <v>1100</v>
      </c>
      <c r="T78" s="642">
        <f t="shared" ref="T78:W78" si="83">SUM(T76:T77)</f>
        <v>18515</v>
      </c>
      <c r="U78" s="642">
        <f t="shared" si="83"/>
        <v>0</v>
      </c>
      <c r="V78" s="642">
        <f t="shared" si="83"/>
        <v>15679</v>
      </c>
      <c r="W78" s="642">
        <f t="shared" si="83"/>
        <v>983</v>
      </c>
      <c r="X78" s="643">
        <f>SUM(X76:X77)</f>
        <v>76889</v>
      </c>
      <c r="Y78" s="1345"/>
    </row>
    <row r="79" spans="1:25" s="37" customFormat="1" ht="12" customHeight="1">
      <c r="A79" s="1410">
        <v>25</v>
      </c>
      <c r="B79" s="1352" t="s">
        <v>217</v>
      </c>
      <c r="C79" s="1353" t="s">
        <v>218</v>
      </c>
      <c r="D79" s="1349" t="s">
        <v>435</v>
      </c>
      <c r="E79" s="1331">
        <v>13</v>
      </c>
      <c r="F79" s="1334">
        <v>625643</v>
      </c>
      <c r="G79" s="1358">
        <f>F79*0.05184</f>
        <v>32433.333119999999</v>
      </c>
      <c r="H79" s="36"/>
      <c r="I79" s="628" t="s">
        <v>406</v>
      </c>
      <c r="J79" s="629">
        <v>517</v>
      </c>
      <c r="K79" s="629">
        <v>0</v>
      </c>
      <c r="L79" s="629">
        <v>153</v>
      </c>
      <c r="M79" s="629">
        <v>2</v>
      </c>
      <c r="N79" s="629">
        <v>13</v>
      </c>
      <c r="O79" s="629">
        <v>0</v>
      </c>
      <c r="P79" s="727">
        <f t="shared" ref="P79:P86" si="84">SUM(J79:O79)</f>
        <v>685</v>
      </c>
      <c r="Q79" s="36"/>
      <c r="R79" s="662">
        <v>17659</v>
      </c>
      <c r="S79" s="663">
        <v>0</v>
      </c>
      <c r="T79" s="663">
        <v>53734</v>
      </c>
      <c r="U79" s="663">
        <v>70</v>
      </c>
      <c r="V79" s="663">
        <v>779</v>
      </c>
      <c r="W79" s="663">
        <v>0</v>
      </c>
      <c r="X79" s="664">
        <f t="shared" ref="X79:X80" si="85">SUM(R79:W79)</f>
        <v>72242</v>
      </c>
      <c r="Y79" s="1346">
        <f>X81*0.05184</f>
        <v>3745.0252799999998</v>
      </c>
    </row>
    <row r="80" spans="1:25" s="37" customFormat="1" ht="12" customHeight="1">
      <c r="A80" s="1410"/>
      <c r="B80" s="1352"/>
      <c r="C80" s="1353"/>
      <c r="D80" s="1350"/>
      <c r="E80" s="1332"/>
      <c r="F80" s="1335"/>
      <c r="G80" s="1358"/>
      <c r="H80" s="36"/>
      <c r="I80" s="634" t="s">
        <v>458</v>
      </c>
      <c r="J80" s="635">
        <v>0</v>
      </c>
      <c r="K80" s="635">
        <v>0</v>
      </c>
      <c r="L80" s="635">
        <v>0</v>
      </c>
      <c r="M80" s="635">
        <v>0</v>
      </c>
      <c r="N80" s="635">
        <v>0</v>
      </c>
      <c r="O80" s="635">
        <v>0</v>
      </c>
      <c r="P80" s="741">
        <f t="shared" si="84"/>
        <v>0</v>
      </c>
      <c r="Q80" s="36"/>
      <c r="R80" s="665">
        <v>0</v>
      </c>
      <c r="S80" s="666">
        <v>0</v>
      </c>
      <c r="T80" s="666">
        <v>0</v>
      </c>
      <c r="U80" s="666">
        <v>0</v>
      </c>
      <c r="V80" s="666">
        <v>0</v>
      </c>
      <c r="W80" s="666">
        <v>0</v>
      </c>
      <c r="X80" s="667">
        <f t="shared" si="85"/>
        <v>0</v>
      </c>
      <c r="Y80" s="1347"/>
    </row>
    <row r="81" spans="1:25" s="37" customFormat="1" ht="12" customHeight="1">
      <c r="A81" s="1410"/>
      <c r="B81" s="1352"/>
      <c r="C81" s="1353"/>
      <c r="D81" s="1351"/>
      <c r="E81" s="1333"/>
      <c r="F81" s="1336"/>
      <c r="G81" s="1358"/>
      <c r="H81" s="36"/>
      <c r="I81" s="638" t="s">
        <v>356</v>
      </c>
      <c r="J81" s="639">
        <f>SUM(J79:J80)</f>
        <v>517</v>
      </c>
      <c r="K81" s="639">
        <f>SUM(K79:K80)</f>
        <v>0</v>
      </c>
      <c r="L81" s="639">
        <f t="shared" ref="L81:O81" si="86">SUM(L79:L80)</f>
        <v>153</v>
      </c>
      <c r="M81" s="639">
        <f t="shared" si="86"/>
        <v>2</v>
      </c>
      <c r="N81" s="639">
        <f t="shared" si="86"/>
        <v>13</v>
      </c>
      <c r="O81" s="639">
        <f t="shared" si="86"/>
        <v>0</v>
      </c>
      <c r="P81" s="640">
        <f t="shared" si="84"/>
        <v>685</v>
      </c>
      <c r="Q81" s="36"/>
      <c r="R81" s="641">
        <f>SUM(R79)</f>
        <v>17659</v>
      </c>
      <c r="S81" s="642">
        <f t="shared" ref="S81:W81" si="87">SUM(S79)</f>
        <v>0</v>
      </c>
      <c r="T81" s="642">
        <f t="shared" si="87"/>
        <v>53734</v>
      </c>
      <c r="U81" s="642">
        <f t="shared" si="87"/>
        <v>70</v>
      </c>
      <c r="V81" s="642">
        <f t="shared" si="87"/>
        <v>779</v>
      </c>
      <c r="W81" s="642">
        <f t="shared" si="87"/>
        <v>0</v>
      </c>
      <c r="X81" s="643">
        <f>SUM(R79:W80)</f>
        <v>72242</v>
      </c>
      <c r="Y81" s="1348"/>
    </row>
    <row r="82" spans="1:25" s="39" customFormat="1" ht="12" customHeight="1">
      <c r="A82" s="1405">
        <v>26</v>
      </c>
      <c r="B82" s="1432" t="s">
        <v>224</v>
      </c>
      <c r="C82" s="1433" t="s">
        <v>388</v>
      </c>
      <c r="D82" s="1407" t="s">
        <v>40</v>
      </c>
      <c r="E82" s="1362">
        <v>4</v>
      </c>
      <c r="F82" s="1340">
        <v>295</v>
      </c>
      <c r="G82" s="1325">
        <f>F82</f>
        <v>295</v>
      </c>
      <c r="H82" s="36"/>
      <c r="I82" s="749" t="s">
        <v>406</v>
      </c>
      <c r="J82" s="670">
        <v>285</v>
      </c>
      <c r="K82" s="670">
        <v>0</v>
      </c>
      <c r="L82" s="670">
        <v>1</v>
      </c>
      <c r="M82" s="670">
        <v>1</v>
      </c>
      <c r="N82" s="670">
        <v>6</v>
      </c>
      <c r="O82" s="670">
        <v>0</v>
      </c>
      <c r="P82" s="696">
        <f t="shared" si="84"/>
        <v>293</v>
      </c>
      <c r="Q82" s="36"/>
      <c r="R82" s="671">
        <v>4280</v>
      </c>
      <c r="S82" s="672">
        <v>0</v>
      </c>
      <c r="T82" s="672">
        <v>97</v>
      </c>
      <c r="U82" s="672">
        <v>50</v>
      </c>
      <c r="V82" s="672">
        <v>14</v>
      </c>
      <c r="W82" s="672">
        <v>0</v>
      </c>
      <c r="X82" s="673">
        <f t="shared" ref="X82:X84" si="88">SUM(R82:W82)</f>
        <v>4441</v>
      </c>
      <c r="Y82" s="1343">
        <f>X84</f>
        <v>4441</v>
      </c>
    </row>
    <row r="83" spans="1:25" s="39" customFormat="1" ht="12" customHeight="1">
      <c r="A83" s="1405"/>
      <c r="B83" s="1432"/>
      <c r="C83" s="1433"/>
      <c r="D83" s="1408"/>
      <c r="E83" s="1363"/>
      <c r="F83" s="1341"/>
      <c r="G83" s="1325"/>
      <c r="H83" s="36"/>
      <c r="I83" s="785" t="s">
        <v>458</v>
      </c>
      <c r="J83" s="675">
        <v>0</v>
      </c>
      <c r="K83" s="675">
        <v>0</v>
      </c>
      <c r="L83" s="675">
        <v>0</v>
      </c>
      <c r="M83" s="675">
        <v>0</v>
      </c>
      <c r="N83" s="675">
        <v>0</v>
      </c>
      <c r="O83" s="675">
        <v>0</v>
      </c>
      <c r="P83" s="701">
        <f t="shared" si="84"/>
        <v>0</v>
      </c>
      <c r="Q83" s="36"/>
      <c r="R83" s="676">
        <v>0</v>
      </c>
      <c r="S83" s="677">
        <v>0</v>
      </c>
      <c r="T83" s="677">
        <v>0</v>
      </c>
      <c r="U83" s="677">
        <v>0</v>
      </c>
      <c r="V83" s="677">
        <v>0</v>
      </c>
      <c r="W83" s="677">
        <v>0</v>
      </c>
      <c r="X83" s="678">
        <f t="shared" si="88"/>
        <v>0</v>
      </c>
      <c r="Y83" s="1344"/>
    </row>
    <row r="84" spans="1:25" s="39" customFormat="1" ht="12" customHeight="1">
      <c r="A84" s="1405"/>
      <c r="B84" s="1432"/>
      <c r="C84" s="1433"/>
      <c r="D84" s="1409"/>
      <c r="E84" s="1364"/>
      <c r="F84" s="1342"/>
      <c r="G84" s="1325"/>
      <c r="H84" s="36"/>
      <c r="I84" s="786" t="s">
        <v>356</v>
      </c>
      <c r="J84" s="680">
        <f>SUM(J82:J83)</f>
        <v>285</v>
      </c>
      <c r="K84" s="680">
        <f t="shared" ref="K84:O84" si="89">SUM(K82:K83)</f>
        <v>0</v>
      </c>
      <c r="L84" s="680">
        <f t="shared" si="89"/>
        <v>1</v>
      </c>
      <c r="M84" s="680">
        <f t="shared" si="89"/>
        <v>1</v>
      </c>
      <c r="N84" s="680">
        <f t="shared" si="89"/>
        <v>6</v>
      </c>
      <c r="O84" s="680">
        <f t="shared" si="89"/>
        <v>0</v>
      </c>
      <c r="P84" s="756">
        <f t="shared" si="84"/>
        <v>293</v>
      </c>
      <c r="Q84" s="36"/>
      <c r="R84" s="681">
        <f>SUM(R82:R83)</f>
        <v>4280</v>
      </c>
      <c r="S84" s="682">
        <f t="shared" ref="S84:W84" si="90">SUM(S82:S83)</f>
        <v>0</v>
      </c>
      <c r="T84" s="682">
        <f t="shared" si="90"/>
        <v>97</v>
      </c>
      <c r="U84" s="682">
        <f t="shared" si="90"/>
        <v>50</v>
      </c>
      <c r="V84" s="682">
        <f t="shared" si="90"/>
        <v>14</v>
      </c>
      <c r="W84" s="682">
        <f t="shared" si="90"/>
        <v>0</v>
      </c>
      <c r="X84" s="683">
        <f t="shared" si="88"/>
        <v>4441</v>
      </c>
      <c r="Y84" s="1345"/>
    </row>
    <row r="85" spans="1:25" s="37" customFormat="1" ht="12" customHeight="1">
      <c r="A85" s="1406">
        <v>27</v>
      </c>
      <c r="B85" s="1329" t="s">
        <v>230</v>
      </c>
      <c r="C85" s="1330" t="s">
        <v>231</v>
      </c>
      <c r="D85" s="1337" t="s">
        <v>436</v>
      </c>
      <c r="E85" s="1331">
        <v>25.452999999999999</v>
      </c>
      <c r="F85" s="1334">
        <v>18335</v>
      </c>
      <c r="G85" s="1411">
        <f>F85*0.0162</f>
        <v>297.02699999999999</v>
      </c>
      <c r="H85" s="36"/>
      <c r="I85" s="802" t="s">
        <v>406</v>
      </c>
      <c r="J85" s="629">
        <v>457</v>
      </c>
      <c r="K85" s="629">
        <v>0</v>
      </c>
      <c r="L85" s="629">
        <v>236</v>
      </c>
      <c r="M85" s="629">
        <v>0</v>
      </c>
      <c r="N85" s="629">
        <v>5</v>
      </c>
      <c r="O85" s="629">
        <v>0</v>
      </c>
      <c r="P85" s="727">
        <f t="shared" si="84"/>
        <v>698</v>
      </c>
      <c r="Q85" s="36"/>
      <c r="R85" s="803">
        <v>215078</v>
      </c>
      <c r="S85" s="663">
        <v>0</v>
      </c>
      <c r="T85" s="663">
        <v>225672</v>
      </c>
      <c r="U85" s="663">
        <v>0</v>
      </c>
      <c r="V85" s="663">
        <v>750</v>
      </c>
      <c r="W85" s="663">
        <v>0</v>
      </c>
      <c r="X85" s="664">
        <f>SUM(R85:W85)</f>
        <v>441500</v>
      </c>
      <c r="Y85" s="1346">
        <f>X87*0.0162</f>
        <v>7152.2999999999993</v>
      </c>
    </row>
    <row r="86" spans="1:25" s="37" customFormat="1" ht="12" customHeight="1">
      <c r="A86" s="1406"/>
      <c r="B86" s="1329"/>
      <c r="C86" s="1330"/>
      <c r="D86" s="1338"/>
      <c r="E86" s="1332"/>
      <c r="F86" s="1335"/>
      <c r="G86" s="1411"/>
      <c r="H86" s="36"/>
      <c r="I86" s="804" t="s">
        <v>458</v>
      </c>
      <c r="J86" s="635">
        <v>0</v>
      </c>
      <c r="K86" s="635">
        <v>0</v>
      </c>
      <c r="L86" s="635">
        <v>0</v>
      </c>
      <c r="M86" s="635">
        <v>0</v>
      </c>
      <c r="N86" s="635">
        <v>0</v>
      </c>
      <c r="O86" s="635">
        <v>0</v>
      </c>
      <c r="P86" s="630">
        <f t="shared" si="84"/>
        <v>0</v>
      </c>
      <c r="Q86" s="36"/>
      <c r="R86" s="665">
        <v>0</v>
      </c>
      <c r="S86" s="666">
        <v>0</v>
      </c>
      <c r="T86" s="666">
        <v>0</v>
      </c>
      <c r="U86" s="666">
        <v>0</v>
      </c>
      <c r="V86" s="666">
        <v>0</v>
      </c>
      <c r="W86" s="666">
        <v>0</v>
      </c>
      <c r="X86" s="667">
        <v>0</v>
      </c>
      <c r="Y86" s="1347"/>
    </row>
    <row r="87" spans="1:25" s="37" customFormat="1" ht="12" customHeight="1">
      <c r="A87" s="1406"/>
      <c r="B87" s="1329"/>
      <c r="C87" s="1330"/>
      <c r="D87" s="1339"/>
      <c r="E87" s="1333"/>
      <c r="F87" s="1336"/>
      <c r="G87" s="1411"/>
      <c r="H87" s="36"/>
      <c r="I87" s="805" t="s">
        <v>356</v>
      </c>
      <c r="J87" s="639">
        <f>SUM(J85:J86)</f>
        <v>457</v>
      </c>
      <c r="K87" s="639">
        <f t="shared" ref="K87:O87" si="91">SUM(K85:K86)</f>
        <v>0</v>
      </c>
      <c r="L87" s="639">
        <f t="shared" si="91"/>
        <v>236</v>
      </c>
      <c r="M87" s="639">
        <f t="shared" si="91"/>
        <v>0</v>
      </c>
      <c r="N87" s="639">
        <f t="shared" si="91"/>
        <v>5</v>
      </c>
      <c r="O87" s="639">
        <f t="shared" si="91"/>
        <v>0</v>
      </c>
      <c r="P87" s="640">
        <f>SUM(P85:P86)</f>
        <v>698</v>
      </c>
      <c r="Q87" s="36"/>
      <c r="R87" s="641">
        <f>SUM(R85:R86)</f>
        <v>215078</v>
      </c>
      <c r="S87" s="642">
        <f t="shared" ref="S87:W87" si="92">SUM(S85:S86)</f>
        <v>0</v>
      </c>
      <c r="T87" s="642">
        <f t="shared" si="92"/>
        <v>225672</v>
      </c>
      <c r="U87" s="642">
        <f t="shared" si="92"/>
        <v>0</v>
      </c>
      <c r="V87" s="642">
        <f t="shared" si="92"/>
        <v>750</v>
      </c>
      <c r="W87" s="642">
        <f t="shared" si="92"/>
        <v>0</v>
      </c>
      <c r="X87" s="643">
        <f>SUM(X85:X86)</f>
        <v>441500</v>
      </c>
      <c r="Y87" s="1348"/>
    </row>
    <row r="88" spans="1:25" s="39" customFormat="1" ht="12" customHeight="1">
      <c r="A88" s="1405">
        <v>28</v>
      </c>
      <c r="B88" s="1432" t="s">
        <v>239</v>
      </c>
      <c r="C88" s="1433" t="s">
        <v>240</v>
      </c>
      <c r="D88" s="1407" t="s">
        <v>40</v>
      </c>
      <c r="E88" s="1362">
        <v>29</v>
      </c>
      <c r="F88" s="1340">
        <v>1000</v>
      </c>
      <c r="G88" s="1325">
        <f>F88</f>
        <v>1000</v>
      </c>
      <c r="H88" s="36"/>
      <c r="I88" s="749" t="s">
        <v>406</v>
      </c>
      <c r="J88" s="670">
        <v>0</v>
      </c>
      <c r="K88" s="670">
        <v>0</v>
      </c>
      <c r="L88" s="670">
        <v>0</v>
      </c>
      <c r="M88" s="670">
        <v>0</v>
      </c>
      <c r="N88" s="670">
        <v>0</v>
      </c>
      <c r="O88" s="670">
        <v>0</v>
      </c>
      <c r="P88" s="696">
        <f t="shared" ref="P88:P96" si="93">SUM(J88:O88)</f>
        <v>0</v>
      </c>
      <c r="Q88" s="36"/>
      <c r="R88" s="671">
        <v>0</v>
      </c>
      <c r="S88" s="672">
        <v>0</v>
      </c>
      <c r="T88" s="672">
        <v>0</v>
      </c>
      <c r="U88" s="672">
        <v>0</v>
      </c>
      <c r="V88" s="672">
        <v>0</v>
      </c>
      <c r="W88" s="672">
        <v>0</v>
      </c>
      <c r="X88" s="673">
        <f t="shared" ref="X88:X89" si="94">SUM(R88:W88)</f>
        <v>0</v>
      </c>
      <c r="Y88" s="1343">
        <v>18000</v>
      </c>
    </row>
    <row r="89" spans="1:25" s="39" customFormat="1" ht="12" customHeight="1">
      <c r="A89" s="1405"/>
      <c r="B89" s="1432"/>
      <c r="C89" s="1433"/>
      <c r="D89" s="1408"/>
      <c r="E89" s="1363"/>
      <c r="F89" s="1341"/>
      <c r="G89" s="1325"/>
      <c r="H89" s="36"/>
      <c r="I89" s="785" t="s">
        <v>458</v>
      </c>
      <c r="J89" s="675">
        <v>0</v>
      </c>
      <c r="K89" s="675">
        <v>0</v>
      </c>
      <c r="L89" s="675">
        <v>0</v>
      </c>
      <c r="M89" s="675">
        <v>0</v>
      </c>
      <c r="N89" s="675">
        <v>0</v>
      </c>
      <c r="O89" s="675">
        <v>0</v>
      </c>
      <c r="P89" s="701">
        <f t="shared" si="93"/>
        <v>0</v>
      </c>
      <c r="Q89" s="36"/>
      <c r="R89" s="676">
        <v>0</v>
      </c>
      <c r="S89" s="677">
        <v>0</v>
      </c>
      <c r="T89" s="677">
        <v>0</v>
      </c>
      <c r="U89" s="677">
        <v>0</v>
      </c>
      <c r="V89" s="677">
        <v>0</v>
      </c>
      <c r="W89" s="677">
        <v>0</v>
      </c>
      <c r="X89" s="678">
        <f t="shared" si="94"/>
        <v>0</v>
      </c>
      <c r="Y89" s="1344"/>
    </row>
    <row r="90" spans="1:25" s="39" customFormat="1" ht="12" customHeight="1">
      <c r="A90" s="1405"/>
      <c r="B90" s="1432"/>
      <c r="C90" s="1433"/>
      <c r="D90" s="1409"/>
      <c r="E90" s="1364"/>
      <c r="F90" s="1342"/>
      <c r="G90" s="1325"/>
      <c r="H90" s="36"/>
      <c r="I90" s="786" t="s">
        <v>356</v>
      </c>
      <c r="J90" s="680">
        <f>SUM(J88:J89)</f>
        <v>0</v>
      </c>
      <c r="K90" s="680">
        <f t="shared" ref="K90:O90" si="95">SUM(K88:K89)</f>
        <v>0</v>
      </c>
      <c r="L90" s="680">
        <f t="shared" si="95"/>
        <v>0</v>
      </c>
      <c r="M90" s="680">
        <f t="shared" si="95"/>
        <v>0</v>
      </c>
      <c r="N90" s="680">
        <f t="shared" si="95"/>
        <v>0</v>
      </c>
      <c r="O90" s="680">
        <f t="shared" si="95"/>
        <v>0</v>
      </c>
      <c r="P90" s="756">
        <f t="shared" si="93"/>
        <v>0</v>
      </c>
      <c r="Q90" s="36"/>
      <c r="R90" s="681">
        <f>SUM(R88:R89)</f>
        <v>0</v>
      </c>
      <c r="S90" s="682">
        <v>0</v>
      </c>
      <c r="T90" s="682">
        <f>SUM(T88:T89)</f>
        <v>0</v>
      </c>
      <c r="U90" s="682">
        <f>SUM(U88:U89)</f>
        <v>0</v>
      </c>
      <c r="V90" s="682">
        <f>SUM(V88:V89)</f>
        <v>0</v>
      </c>
      <c r="W90" s="682">
        <f>SUM(W88:W89)</f>
        <v>0</v>
      </c>
      <c r="X90" s="683">
        <f>SUM(X88:X89)</f>
        <v>0</v>
      </c>
      <c r="Y90" s="1345"/>
    </row>
    <row r="91" spans="1:25" s="39" customFormat="1" ht="12" customHeight="1">
      <c r="A91" s="1410">
        <v>29</v>
      </c>
      <c r="B91" s="1352" t="s">
        <v>246</v>
      </c>
      <c r="C91" s="1353" t="s">
        <v>247</v>
      </c>
      <c r="D91" s="1349" t="s">
        <v>40</v>
      </c>
      <c r="E91" s="1331">
        <v>6562</v>
      </c>
      <c r="F91" s="1334">
        <v>7636173</v>
      </c>
      <c r="G91" s="1411">
        <f>F91</f>
        <v>7636173</v>
      </c>
      <c r="H91" s="36"/>
      <c r="I91" s="628" t="s">
        <v>406</v>
      </c>
      <c r="J91" s="806">
        <v>248</v>
      </c>
      <c r="K91" s="806">
        <v>153</v>
      </c>
      <c r="L91" s="806">
        <v>70</v>
      </c>
      <c r="M91" s="806"/>
      <c r="N91" s="806">
        <v>1168</v>
      </c>
      <c r="O91" s="806">
        <v>19933</v>
      </c>
      <c r="P91" s="727">
        <v>21572</v>
      </c>
      <c r="Q91" s="36"/>
      <c r="R91" s="662">
        <v>809688.51</v>
      </c>
      <c r="S91" s="663">
        <v>26240.98</v>
      </c>
      <c r="T91" s="663">
        <v>396009.36</v>
      </c>
      <c r="U91" s="663">
        <v>0</v>
      </c>
      <c r="V91" s="663">
        <v>134269.79</v>
      </c>
      <c r="W91" s="663">
        <v>2886.75</v>
      </c>
      <c r="X91" s="664">
        <f t="shared" ref="X91:X95" si="96">SUM(R91:W91)</f>
        <v>1369095.3900000001</v>
      </c>
      <c r="Y91" s="1346">
        <f>X93</f>
        <v>1479317.65</v>
      </c>
    </row>
    <row r="92" spans="1:25" s="39" customFormat="1" ht="12" customHeight="1">
      <c r="A92" s="1410"/>
      <c r="B92" s="1352"/>
      <c r="C92" s="1353"/>
      <c r="D92" s="1350"/>
      <c r="E92" s="1332"/>
      <c r="F92" s="1335"/>
      <c r="G92" s="1411"/>
      <c r="H92" s="36"/>
      <c r="I92" s="634" t="s">
        <v>458</v>
      </c>
      <c r="J92" s="635">
        <v>37</v>
      </c>
      <c r="K92" s="635">
        <v>143</v>
      </c>
      <c r="L92" s="635">
        <v>0</v>
      </c>
      <c r="M92" s="635"/>
      <c r="N92" s="807">
        <v>28</v>
      </c>
      <c r="O92" s="808">
        <v>8</v>
      </c>
      <c r="P92" s="630">
        <f t="shared" si="93"/>
        <v>216</v>
      </c>
      <c r="Q92" s="36"/>
      <c r="R92" s="665">
        <v>103167.93</v>
      </c>
      <c r="S92" s="666">
        <v>6162.08</v>
      </c>
      <c r="T92" s="666">
        <v>0</v>
      </c>
      <c r="U92" s="666">
        <v>0</v>
      </c>
      <c r="V92" s="666">
        <v>659.57</v>
      </c>
      <c r="W92" s="666">
        <v>232.68</v>
      </c>
      <c r="X92" s="667">
        <f t="shared" si="96"/>
        <v>110222.26</v>
      </c>
      <c r="Y92" s="1347"/>
    </row>
    <row r="93" spans="1:25" s="39" customFormat="1" ht="12" customHeight="1">
      <c r="A93" s="1410"/>
      <c r="B93" s="1352"/>
      <c r="C93" s="1353"/>
      <c r="D93" s="1351"/>
      <c r="E93" s="1333"/>
      <c r="F93" s="1336"/>
      <c r="G93" s="1411"/>
      <c r="H93" s="36"/>
      <c r="I93" s="638" t="s">
        <v>356</v>
      </c>
      <c r="J93" s="639">
        <f>SUM(J91:J92)</f>
        <v>285</v>
      </c>
      <c r="K93" s="639">
        <f t="shared" ref="K93:M93" si="97">SUM(K91:K92)</f>
        <v>296</v>
      </c>
      <c r="L93" s="639">
        <f t="shared" si="97"/>
        <v>70</v>
      </c>
      <c r="M93" s="639">
        <f t="shared" si="97"/>
        <v>0</v>
      </c>
      <c r="N93" s="639">
        <v>1196</v>
      </c>
      <c r="O93" s="639">
        <v>19941</v>
      </c>
      <c r="P93" s="640">
        <v>21788</v>
      </c>
      <c r="Q93" s="36"/>
      <c r="R93" s="641">
        <f>SUM(R91:R92)</f>
        <v>912856.44</v>
      </c>
      <c r="S93" s="642">
        <f>SUM(S91:S92)</f>
        <v>32403.059999999998</v>
      </c>
      <c r="T93" s="642">
        <f t="shared" ref="T93:W93" si="98">SUM(T91:T92)</f>
        <v>396009.36</v>
      </c>
      <c r="U93" s="642">
        <f t="shared" si="98"/>
        <v>0</v>
      </c>
      <c r="V93" s="642">
        <f t="shared" si="98"/>
        <v>134929.36000000002</v>
      </c>
      <c r="W93" s="642">
        <f t="shared" si="98"/>
        <v>3119.43</v>
      </c>
      <c r="X93" s="643">
        <f t="shared" si="96"/>
        <v>1479317.65</v>
      </c>
      <c r="Y93" s="1348"/>
    </row>
    <row r="94" spans="1:25" s="39" customFormat="1" ht="12" customHeight="1">
      <c r="A94" s="1429">
        <v>30</v>
      </c>
      <c r="B94" s="1493" t="s">
        <v>251</v>
      </c>
      <c r="C94" s="1496" t="s">
        <v>252</v>
      </c>
      <c r="D94" s="1407" t="s">
        <v>437</v>
      </c>
      <c r="E94" s="1362">
        <v>12478</v>
      </c>
      <c r="F94" s="1340">
        <v>50080955</v>
      </c>
      <c r="G94" s="1514">
        <f>F94*0.08573</f>
        <v>4293440.2721499996</v>
      </c>
      <c r="H94" s="36"/>
      <c r="I94" s="749" t="s">
        <v>406</v>
      </c>
      <c r="J94" s="670">
        <v>1234</v>
      </c>
      <c r="K94" s="670">
        <v>0</v>
      </c>
      <c r="L94" s="670">
        <v>21</v>
      </c>
      <c r="M94" s="670">
        <v>0</v>
      </c>
      <c r="N94" s="670">
        <v>5356</v>
      </c>
      <c r="O94" s="670">
        <v>7709</v>
      </c>
      <c r="P94" s="696">
        <f t="shared" si="93"/>
        <v>14320</v>
      </c>
      <c r="Q94" s="36"/>
      <c r="R94" s="671">
        <v>3734740</v>
      </c>
      <c r="S94" s="672">
        <v>573697</v>
      </c>
      <c r="T94" s="672">
        <v>586233</v>
      </c>
      <c r="U94" s="672">
        <v>0</v>
      </c>
      <c r="V94" s="672">
        <v>2743774</v>
      </c>
      <c r="W94" s="672">
        <v>1359</v>
      </c>
      <c r="X94" s="673">
        <f t="shared" si="96"/>
        <v>7639803</v>
      </c>
      <c r="Y94" s="1343">
        <f>X96*0.08573</f>
        <v>688082.95398999995</v>
      </c>
    </row>
    <row r="95" spans="1:25" s="39" customFormat="1" ht="12" customHeight="1">
      <c r="A95" s="1430"/>
      <c r="B95" s="1494"/>
      <c r="C95" s="1497"/>
      <c r="D95" s="1408"/>
      <c r="E95" s="1363"/>
      <c r="F95" s="1341"/>
      <c r="G95" s="1515"/>
      <c r="H95" s="36"/>
      <c r="I95" s="785" t="s">
        <v>458</v>
      </c>
      <c r="J95" s="675">
        <v>90</v>
      </c>
      <c r="K95" s="675">
        <v>0</v>
      </c>
      <c r="L95" s="675">
        <v>0</v>
      </c>
      <c r="M95" s="675">
        <v>0</v>
      </c>
      <c r="N95" s="675">
        <v>409</v>
      </c>
      <c r="O95" s="675">
        <v>2564</v>
      </c>
      <c r="P95" s="701">
        <f t="shared" si="93"/>
        <v>3063</v>
      </c>
      <c r="Q95" s="36"/>
      <c r="R95" s="676">
        <v>351015</v>
      </c>
      <c r="S95" s="677">
        <v>21266</v>
      </c>
      <c r="T95" s="677">
        <v>0</v>
      </c>
      <c r="U95" s="677">
        <v>0</v>
      </c>
      <c r="V95" s="677">
        <v>3</v>
      </c>
      <c r="W95" s="677">
        <v>14076</v>
      </c>
      <c r="X95" s="678">
        <f t="shared" si="96"/>
        <v>386360</v>
      </c>
      <c r="Y95" s="1344"/>
    </row>
    <row r="96" spans="1:25" s="39" customFormat="1" ht="12" customHeight="1">
      <c r="A96" s="1431"/>
      <c r="B96" s="1495"/>
      <c r="C96" s="1498"/>
      <c r="D96" s="1409"/>
      <c r="E96" s="1364"/>
      <c r="F96" s="1342"/>
      <c r="G96" s="1516"/>
      <c r="H96" s="36"/>
      <c r="I96" s="809" t="s">
        <v>356</v>
      </c>
      <c r="J96" s="767">
        <f>SUM(J94:J95)</f>
        <v>1324</v>
      </c>
      <c r="K96" s="767">
        <v>0</v>
      </c>
      <c r="L96" s="767">
        <f>SUM(L94:L95)</f>
        <v>21</v>
      </c>
      <c r="M96" s="767"/>
      <c r="N96" s="767">
        <f>SUM(N94:N95)</f>
        <v>5765</v>
      </c>
      <c r="O96" s="767">
        <f t="shared" ref="O96" si="99">SUM(O94:O95)</f>
        <v>10273</v>
      </c>
      <c r="P96" s="810">
        <f t="shared" si="93"/>
        <v>17383</v>
      </c>
      <c r="Q96" s="36"/>
      <c r="R96" s="811">
        <f>SUM(R94:R95)</f>
        <v>4085755</v>
      </c>
      <c r="S96" s="812">
        <f t="shared" ref="S96:W96" si="100">SUM(S94:S95)</f>
        <v>594963</v>
      </c>
      <c r="T96" s="812">
        <f t="shared" si="100"/>
        <v>586233</v>
      </c>
      <c r="U96" s="812">
        <f t="shared" si="100"/>
        <v>0</v>
      </c>
      <c r="V96" s="812">
        <f t="shared" si="100"/>
        <v>2743777</v>
      </c>
      <c r="W96" s="812">
        <f t="shared" si="100"/>
        <v>15435</v>
      </c>
      <c r="X96" s="813">
        <f>SUM(R96:W96)</f>
        <v>8026163</v>
      </c>
      <c r="Y96" s="1345"/>
    </row>
    <row r="97" spans="1:25" s="39" customFormat="1" ht="12" customHeight="1">
      <c r="A97" s="1410">
        <v>31</v>
      </c>
      <c r="B97" s="1352" t="s">
        <v>258</v>
      </c>
      <c r="C97" s="1353" t="s">
        <v>259</v>
      </c>
      <c r="D97" s="1349" t="s">
        <v>438</v>
      </c>
      <c r="E97" s="1368">
        <v>9473</v>
      </c>
      <c r="F97" s="1354">
        <v>103714530</v>
      </c>
      <c r="G97" s="1357">
        <v>24063845</v>
      </c>
      <c r="H97" s="36"/>
      <c r="I97" s="628" t="s">
        <v>406</v>
      </c>
      <c r="J97" s="629">
        <v>1636</v>
      </c>
      <c r="K97" s="806">
        <v>1162</v>
      </c>
      <c r="L97" s="806">
        <v>493</v>
      </c>
      <c r="M97" s="629">
        <v>18</v>
      </c>
      <c r="N97" s="806">
        <v>1447</v>
      </c>
      <c r="O97" s="806">
        <v>8452</v>
      </c>
      <c r="P97" s="727">
        <v>13208</v>
      </c>
      <c r="Q97" s="36"/>
      <c r="R97" s="814">
        <v>707091</v>
      </c>
      <c r="S97" s="663">
        <v>67350</v>
      </c>
      <c r="T97" s="663">
        <v>1251342</v>
      </c>
      <c r="U97" s="663">
        <v>181652</v>
      </c>
      <c r="V97" s="663">
        <v>168315</v>
      </c>
      <c r="W97" s="663">
        <v>41317</v>
      </c>
      <c r="X97" s="664">
        <v>2417067</v>
      </c>
      <c r="Y97" s="1346">
        <v>580035</v>
      </c>
    </row>
    <row r="98" spans="1:25" s="39" customFormat="1" ht="12" customHeight="1">
      <c r="A98" s="1410"/>
      <c r="B98" s="1352"/>
      <c r="C98" s="1353"/>
      <c r="D98" s="1350"/>
      <c r="E98" s="1369"/>
      <c r="F98" s="1355"/>
      <c r="G98" s="1357"/>
      <c r="H98" s="36"/>
      <c r="I98" s="634" t="s">
        <v>458</v>
      </c>
      <c r="J98" s="635">
        <v>96</v>
      </c>
      <c r="K98" s="815" t="s">
        <v>465</v>
      </c>
      <c r="L98" s="635" t="s">
        <v>466</v>
      </c>
      <c r="M98" s="635" t="s">
        <v>467</v>
      </c>
      <c r="N98" s="816">
        <v>0</v>
      </c>
      <c r="O98" s="817">
        <v>5942</v>
      </c>
      <c r="P98" s="630">
        <v>6077</v>
      </c>
      <c r="Q98" s="36"/>
      <c r="R98" s="818">
        <v>69645</v>
      </c>
      <c r="S98" s="819" t="s">
        <v>411</v>
      </c>
      <c r="T98" s="819" t="s">
        <v>468</v>
      </c>
      <c r="U98" s="819" t="s">
        <v>469</v>
      </c>
      <c r="V98" s="819">
        <v>1336</v>
      </c>
      <c r="W98" s="819">
        <v>11886</v>
      </c>
      <c r="X98" s="667">
        <v>82867</v>
      </c>
      <c r="Y98" s="1347"/>
    </row>
    <row r="99" spans="1:25" s="39" customFormat="1" ht="12" customHeight="1">
      <c r="A99" s="1410"/>
      <c r="B99" s="1352"/>
      <c r="C99" s="1353"/>
      <c r="D99" s="1351"/>
      <c r="E99" s="1370"/>
      <c r="F99" s="1356"/>
      <c r="G99" s="1357"/>
      <c r="H99" s="36"/>
      <c r="I99" s="638" t="s">
        <v>356</v>
      </c>
      <c r="J99" s="820">
        <v>1732</v>
      </c>
      <c r="K99" s="820">
        <v>1162</v>
      </c>
      <c r="L99" s="820">
        <v>493</v>
      </c>
      <c r="M99" s="639">
        <v>18</v>
      </c>
      <c r="N99" s="820">
        <v>1486</v>
      </c>
      <c r="O99" s="820">
        <v>14394</v>
      </c>
      <c r="P99" s="640">
        <v>19285</v>
      </c>
      <c r="Q99" s="36"/>
      <c r="R99" s="794">
        <v>776736</v>
      </c>
      <c r="S99" s="821">
        <v>67350</v>
      </c>
      <c r="T99" s="821">
        <v>1251342</v>
      </c>
      <c r="U99" s="822">
        <v>181652</v>
      </c>
      <c r="V99" s="821">
        <v>169651</v>
      </c>
      <c r="W99" s="821">
        <v>53203</v>
      </c>
      <c r="X99" s="643">
        <v>2499934</v>
      </c>
      <c r="Y99" s="1348"/>
    </row>
    <row r="100" spans="1:25" s="39" customFormat="1" ht="12" customHeight="1">
      <c r="A100" s="1405">
        <v>32</v>
      </c>
      <c r="B100" s="1432" t="s">
        <v>269</v>
      </c>
      <c r="C100" s="1433" t="s">
        <v>270</v>
      </c>
      <c r="D100" s="1407" t="s">
        <v>40</v>
      </c>
      <c r="E100" s="1362">
        <v>1709</v>
      </c>
      <c r="F100" s="1340">
        <v>879529</v>
      </c>
      <c r="G100" s="1325">
        <v>879529</v>
      </c>
      <c r="H100" s="36"/>
      <c r="I100" s="749" t="s">
        <v>406</v>
      </c>
      <c r="J100" s="670">
        <v>390</v>
      </c>
      <c r="K100" s="670">
        <v>709</v>
      </c>
      <c r="L100" s="670">
        <v>30</v>
      </c>
      <c r="M100" s="670">
        <v>0</v>
      </c>
      <c r="N100" s="670">
        <v>849</v>
      </c>
      <c r="O100" s="670">
        <v>507</v>
      </c>
      <c r="P100" s="696">
        <f t="shared" ref="P100:P126" si="101">SUM(J100:O100)</f>
        <v>2485</v>
      </c>
      <c r="Q100" s="36"/>
      <c r="R100" s="823">
        <v>116297</v>
      </c>
      <c r="S100" s="824">
        <v>9407</v>
      </c>
      <c r="T100" s="824">
        <v>165337</v>
      </c>
      <c r="U100" s="824">
        <v>0</v>
      </c>
      <c r="V100" s="824">
        <v>99097</v>
      </c>
      <c r="W100" s="825">
        <v>5</v>
      </c>
      <c r="X100" s="826">
        <f t="shared" ref="X100:X102" si="102">SUM(R100:W100)</f>
        <v>390143</v>
      </c>
      <c r="Y100" s="1343">
        <f>X102</f>
        <v>390146</v>
      </c>
    </row>
    <row r="101" spans="1:25" s="39" customFormat="1" ht="12" customHeight="1">
      <c r="A101" s="1405"/>
      <c r="B101" s="1432"/>
      <c r="C101" s="1433"/>
      <c r="D101" s="1408"/>
      <c r="E101" s="1363"/>
      <c r="F101" s="1341"/>
      <c r="G101" s="1325"/>
      <c r="H101" s="36"/>
      <c r="I101" s="785" t="s">
        <v>458</v>
      </c>
      <c r="J101" s="675">
        <v>4</v>
      </c>
      <c r="K101" s="675">
        <v>0</v>
      </c>
      <c r="L101" s="675">
        <v>0</v>
      </c>
      <c r="M101" s="675">
        <v>0</v>
      </c>
      <c r="N101" s="675">
        <v>0</v>
      </c>
      <c r="O101" s="675">
        <v>0</v>
      </c>
      <c r="P101" s="701">
        <f t="shared" si="101"/>
        <v>4</v>
      </c>
      <c r="Q101" s="36"/>
      <c r="R101" s="827">
        <v>3</v>
      </c>
      <c r="S101" s="828"/>
      <c r="T101" s="828"/>
      <c r="U101" s="828">
        <v>0</v>
      </c>
      <c r="V101" s="828">
        <v>0</v>
      </c>
      <c r="W101" s="829">
        <v>0</v>
      </c>
      <c r="X101" s="830">
        <f t="shared" si="102"/>
        <v>3</v>
      </c>
      <c r="Y101" s="1344"/>
    </row>
    <row r="102" spans="1:25" s="39" customFormat="1" ht="12" customHeight="1">
      <c r="A102" s="1405"/>
      <c r="B102" s="1432"/>
      <c r="C102" s="1433"/>
      <c r="D102" s="1409"/>
      <c r="E102" s="1364"/>
      <c r="F102" s="1342"/>
      <c r="G102" s="1325"/>
      <c r="H102" s="36"/>
      <c r="I102" s="786" t="s">
        <v>356</v>
      </c>
      <c r="J102" s="680">
        <f>SUM(J100:J101)</f>
        <v>394</v>
      </c>
      <c r="K102" s="680">
        <f>SUM(K100:K101)</f>
        <v>709</v>
      </c>
      <c r="L102" s="680">
        <f>SUM(L100:L101)</f>
        <v>30</v>
      </c>
      <c r="M102" s="680">
        <f t="shared" ref="M102:O102" si="103">SUM(M100:M101)</f>
        <v>0</v>
      </c>
      <c r="N102" s="680">
        <f t="shared" si="103"/>
        <v>849</v>
      </c>
      <c r="O102" s="680">
        <f t="shared" si="103"/>
        <v>507</v>
      </c>
      <c r="P102" s="756">
        <f t="shared" si="101"/>
        <v>2489</v>
      </c>
      <c r="Q102" s="36"/>
      <c r="R102" s="831">
        <f>+R100+R101</f>
        <v>116300</v>
      </c>
      <c r="S102" s="832">
        <f>+S100+S101</f>
        <v>9407</v>
      </c>
      <c r="T102" s="832">
        <f t="shared" ref="T102" si="104">SUM(T100:T101)</f>
        <v>165337</v>
      </c>
      <c r="U102" s="832">
        <f>SUM(U100:U101)</f>
        <v>0</v>
      </c>
      <c r="V102" s="832">
        <f>SUM(V100:V101)</f>
        <v>99097</v>
      </c>
      <c r="W102" s="832">
        <f>+W100+W101</f>
        <v>5</v>
      </c>
      <c r="X102" s="833">
        <f t="shared" si="102"/>
        <v>390146</v>
      </c>
      <c r="Y102" s="1345"/>
    </row>
    <row r="103" spans="1:25" s="37" customFormat="1" ht="12" customHeight="1">
      <c r="A103" s="1410">
        <v>33</v>
      </c>
      <c r="B103" s="1352" t="s">
        <v>277</v>
      </c>
      <c r="C103" s="1353" t="s">
        <v>278</v>
      </c>
      <c r="D103" s="1349" t="s">
        <v>439</v>
      </c>
      <c r="E103" s="1365">
        <v>2728.4</v>
      </c>
      <c r="F103" s="1374">
        <v>64370.4329</v>
      </c>
      <c r="G103" s="1377">
        <f>F103*0.20091</f>
        <v>12932.663673939</v>
      </c>
      <c r="H103" s="36"/>
      <c r="I103" s="834" t="s">
        <v>406</v>
      </c>
      <c r="J103" s="806">
        <v>692</v>
      </c>
      <c r="K103" s="806">
        <v>5</v>
      </c>
      <c r="L103" s="806">
        <v>48</v>
      </c>
      <c r="M103" s="806">
        <v>37</v>
      </c>
      <c r="N103" s="806">
        <v>108</v>
      </c>
      <c r="O103" s="806">
        <v>2</v>
      </c>
      <c r="P103" s="835">
        <f t="shared" ref="P103:P104" si="105">SUM(J103:O103)</f>
        <v>892</v>
      </c>
      <c r="Q103" s="36"/>
      <c r="R103" s="814">
        <v>238377.97257465438</v>
      </c>
      <c r="S103" s="836">
        <v>530.41726973000004</v>
      </c>
      <c r="T103" s="836">
        <v>26519.960886667002</v>
      </c>
      <c r="U103" s="836">
        <v>2933.6130677128003</v>
      </c>
      <c r="V103" s="836">
        <v>10061.639266704102</v>
      </c>
      <c r="W103" s="836">
        <v>216.9205077</v>
      </c>
      <c r="X103" s="837">
        <f>SUM(R103:W103)</f>
        <v>278640.52357316832</v>
      </c>
      <c r="Y103" s="1371">
        <f>X105* 0.20091</f>
        <v>57517.336980000582</v>
      </c>
    </row>
    <row r="104" spans="1:25" s="37" customFormat="1" ht="12" customHeight="1">
      <c r="A104" s="1410"/>
      <c r="B104" s="1352"/>
      <c r="C104" s="1353"/>
      <c r="D104" s="1350"/>
      <c r="E104" s="1366"/>
      <c r="F104" s="1375"/>
      <c r="G104" s="1378"/>
      <c r="H104" s="36"/>
      <c r="I104" s="838" t="s">
        <v>458</v>
      </c>
      <c r="J104" s="839">
        <v>5</v>
      </c>
      <c r="K104" s="839">
        <v>0</v>
      </c>
      <c r="L104" s="839">
        <v>0</v>
      </c>
      <c r="M104" s="839">
        <v>0</v>
      </c>
      <c r="N104" s="839">
        <v>1</v>
      </c>
      <c r="O104" s="839">
        <v>0</v>
      </c>
      <c r="P104" s="840">
        <f t="shared" si="105"/>
        <v>6</v>
      </c>
      <c r="Q104" s="36"/>
      <c r="R104" s="841">
        <v>7641.5245069599996</v>
      </c>
      <c r="S104" s="842">
        <v>0</v>
      </c>
      <c r="T104" s="842">
        <v>0</v>
      </c>
      <c r="U104" s="842">
        <v>0</v>
      </c>
      <c r="V104" s="842">
        <v>2.0442</v>
      </c>
      <c r="W104" s="842">
        <v>0</v>
      </c>
      <c r="X104" s="843">
        <f>SUM(R104:W104)</f>
        <v>7643.5687069599999</v>
      </c>
      <c r="Y104" s="1372"/>
    </row>
    <row r="105" spans="1:25" s="37" customFormat="1" ht="12" customHeight="1">
      <c r="A105" s="1410"/>
      <c r="B105" s="1352"/>
      <c r="C105" s="1353"/>
      <c r="D105" s="1351"/>
      <c r="E105" s="1367"/>
      <c r="F105" s="1376"/>
      <c r="G105" s="1379"/>
      <c r="H105" s="36"/>
      <c r="I105" s="844" t="s">
        <v>356</v>
      </c>
      <c r="J105" s="845">
        <f>SUM(J103:J104)</f>
        <v>697</v>
      </c>
      <c r="K105" s="845">
        <f t="shared" ref="K105:O105" si="106">SUM(K103:K104)</f>
        <v>5</v>
      </c>
      <c r="L105" s="845">
        <f t="shared" si="106"/>
        <v>48</v>
      </c>
      <c r="M105" s="845">
        <f t="shared" si="106"/>
        <v>37</v>
      </c>
      <c r="N105" s="845">
        <f t="shared" si="106"/>
        <v>109</v>
      </c>
      <c r="O105" s="845">
        <f t="shared" si="106"/>
        <v>2</v>
      </c>
      <c r="P105" s="846">
        <f t="shared" ref="P105" si="107">SUM(J105:O105)</f>
        <v>898</v>
      </c>
      <c r="Q105" s="36"/>
      <c r="R105" s="847">
        <f>SUM(R103:R104)</f>
        <v>246019.49708161439</v>
      </c>
      <c r="S105" s="821">
        <f t="shared" ref="S105:W105" si="108">SUM(S103:S104)</f>
        <v>530.41726973000004</v>
      </c>
      <c r="T105" s="821">
        <f t="shared" si="108"/>
        <v>26519.960886667002</v>
      </c>
      <c r="U105" s="821">
        <f t="shared" si="108"/>
        <v>2933.6130677128003</v>
      </c>
      <c r="V105" s="821">
        <f t="shared" si="108"/>
        <v>10063.683466704102</v>
      </c>
      <c r="W105" s="821">
        <f t="shared" si="108"/>
        <v>216.9205077</v>
      </c>
      <c r="X105" s="848">
        <f t="shared" ref="X105" si="109">SUM(R105:W105)</f>
        <v>286284.09228012833</v>
      </c>
      <c r="Y105" s="1373"/>
    </row>
    <row r="106" spans="1:25" s="39" customFormat="1" ht="12" customHeight="1">
      <c r="A106" s="1405">
        <v>34</v>
      </c>
      <c r="B106" s="1432" t="s">
        <v>285</v>
      </c>
      <c r="C106" s="1433" t="s">
        <v>392</v>
      </c>
      <c r="D106" s="1407" t="s">
        <v>440</v>
      </c>
      <c r="E106" s="1362">
        <v>104</v>
      </c>
      <c r="F106" s="1340">
        <v>49153701</v>
      </c>
      <c r="G106" s="1325">
        <f>F106*0.00855</f>
        <v>420264.14355000004</v>
      </c>
      <c r="H106" s="36"/>
      <c r="I106" s="749" t="s">
        <v>406</v>
      </c>
      <c r="J106" s="670">
        <v>871</v>
      </c>
      <c r="K106" s="670">
        <v>0</v>
      </c>
      <c r="L106" s="670">
        <v>98</v>
      </c>
      <c r="M106" s="670">
        <v>1</v>
      </c>
      <c r="N106" s="670">
        <v>19</v>
      </c>
      <c r="O106" s="670">
        <v>95</v>
      </c>
      <c r="P106" s="696">
        <f t="shared" si="101"/>
        <v>1084</v>
      </c>
      <c r="Q106" s="36"/>
      <c r="R106" s="671">
        <v>1609802</v>
      </c>
      <c r="S106" s="672">
        <v>0</v>
      </c>
      <c r="T106" s="672">
        <v>2274007</v>
      </c>
      <c r="U106" s="672">
        <v>100</v>
      </c>
      <c r="V106" s="672">
        <v>151832</v>
      </c>
      <c r="W106" s="672">
        <v>0</v>
      </c>
      <c r="X106" s="673">
        <f t="shared" ref="X106:X108" si="110">SUM(R106:W106)</f>
        <v>4035741</v>
      </c>
      <c r="Y106" s="1343">
        <f>X108*0.00855</f>
        <v>34505.585550000003</v>
      </c>
    </row>
    <row r="107" spans="1:25" s="39" customFormat="1" ht="12" customHeight="1">
      <c r="A107" s="1405"/>
      <c r="B107" s="1432"/>
      <c r="C107" s="1433"/>
      <c r="D107" s="1408"/>
      <c r="E107" s="1363"/>
      <c r="F107" s="1341"/>
      <c r="G107" s="1325"/>
      <c r="H107" s="36"/>
      <c r="I107" s="785" t="s">
        <v>458</v>
      </c>
      <c r="J107" s="675">
        <v>0</v>
      </c>
      <c r="K107" s="675">
        <v>0</v>
      </c>
      <c r="L107" s="675">
        <v>0</v>
      </c>
      <c r="M107" s="675">
        <v>0</v>
      </c>
      <c r="N107" s="675">
        <v>0</v>
      </c>
      <c r="O107" s="675">
        <v>0</v>
      </c>
      <c r="P107" s="701">
        <f t="shared" si="101"/>
        <v>0</v>
      </c>
      <c r="Q107" s="36"/>
      <c r="R107" s="849">
        <v>0</v>
      </c>
      <c r="S107" s="677">
        <v>0</v>
      </c>
      <c r="T107" s="677">
        <v>0</v>
      </c>
      <c r="U107" s="677">
        <v>0</v>
      </c>
      <c r="V107" s="677">
        <v>0</v>
      </c>
      <c r="W107" s="677">
        <v>0</v>
      </c>
      <c r="X107" s="678">
        <f t="shared" si="110"/>
        <v>0</v>
      </c>
      <c r="Y107" s="1344"/>
    </row>
    <row r="108" spans="1:25" s="39" customFormat="1" ht="12" customHeight="1">
      <c r="A108" s="1405"/>
      <c r="B108" s="1432"/>
      <c r="C108" s="1433"/>
      <c r="D108" s="1409"/>
      <c r="E108" s="1364"/>
      <c r="F108" s="1342"/>
      <c r="G108" s="1325"/>
      <c r="H108" s="36"/>
      <c r="I108" s="786" t="s">
        <v>356</v>
      </c>
      <c r="J108" s="680">
        <f>SUM(J106:J107)</f>
        <v>871</v>
      </c>
      <c r="K108" s="680">
        <f t="shared" ref="K108:O108" si="111">SUM(K106:K107)</f>
        <v>0</v>
      </c>
      <c r="L108" s="680">
        <f t="shared" si="111"/>
        <v>98</v>
      </c>
      <c r="M108" s="680">
        <f t="shared" si="111"/>
        <v>1</v>
      </c>
      <c r="N108" s="680">
        <f t="shared" si="111"/>
        <v>19</v>
      </c>
      <c r="O108" s="680">
        <f t="shared" si="111"/>
        <v>95</v>
      </c>
      <c r="P108" s="756">
        <f t="shared" si="101"/>
        <v>1084</v>
      </c>
      <c r="Q108" s="36"/>
      <c r="R108" s="681">
        <f>SUM(R106:R107)</f>
        <v>1609802</v>
      </c>
      <c r="S108" s="682">
        <f t="shared" ref="S108:W108" si="112">SUM(S106:S107)</f>
        <v>0</v>
      </c>
      <c r="T108" s="682">
        <f t="shared" si="112"/>
        <v>2274007</v>
      </c>
      <c r="U108" s="682">
        <f t="shared" si="112"/>
        <v>100</v>
      </c>
      <c r="V108" s="682">
        <f t="shared" si="112"/>
        <v>151832</v>
      </c>
      <c r="W108" s="682">
        <f t="shared" si="112"/>
        <v>0</v>
      </c>
      <c r="X108" s="683">
        <f t="shared" si="110"/>
        <v>4035741</v>
      </c>
      <c r="Y108" s="1345"/>
    </row>
    <row r="109" spans="1:25" s="39" customFormat="1" ht="12" customHeight="1">
      <c r="A109" s="1410">
        <v>35</v>
      </c>
      <c r="B109" s="1352" t="s">
        <v>287</v>
      </c>
      <c r="C109" s="1353" t="s">
        <v>288</v>
      </c>
      <c r="D109" s="1349" t="s">
        <v>470</v>
      </c>
      <c r="E109" s="1359">
        <v>13778</v>
      </c>
      <c r="F109" s="1386">
        <v>121067367</v>
      </c>
      <c r="G109" s="1326">
        <f>F109*0.08667</f>
        <v>10492908.69789</v>
      </c>
      <c r="H109" s="36"/>
      <c r="I109" s="628" t="s">
        <v>406</v>
      </c>
      <c r="J109" s="629">
        <v>2705</v>
      </c>
      <c r="K109" s="629">
        <v>11</v>
      </c>
      <c r="L109" s="629">
        <v>27</v>
      </c>
      <c r="M109" s="629">
        <v>350</v>
      </c>
      <c r="N109" s="629">
        <v>3954</v>
      </c>
      <c r="O109" s="629">
        <v>21678</v>
      </c>
      <c r="P109" s="727">
        <v>26020</v>
      </c>
      <c r="Q109" s="36"/>
      <c r="R109" s="850">
        <v>11571315</v>
      </c>
      <c r="S109" s="851">
        <v>0</v>
      </c>
      <c r="T109" s="851">
        <v>1464861.74</v>
      </c>
      <c r="U109" s="851">
        <v>452874.77</v>
      </c>
      <c r="V109" s="851">
        <v>3033028.071</v>
      </c>
      <c r="W109" s="851">
        <v>5242275.6500000004</v>
      </c>
      <c r="X109" s="852">
        <v>4950764.5810000002</v>
      </c>
      <c r="Y109" s="1346">
        <f>X111*0.08667</f>
        <v>1886325.56021277</v>
      </c>
    </row>
    <row r="110" spans="1:25" s="39" customFormat="1" ht="12" customHeight="1">
      <c r="A110" s="1410"/>
      <c r="B110" s="1352"/>
      <c r="C110" s="1353"/>
      <c r="D110" s="1350"/>
      <c r="E110" s="1360"/>
      <c r="F110" s="1387"/>
      <c r="G110" s="1327"/>
      <c r="H110" s="36"/>
      <c r="I110" s="634" t="s">
        <v>458</v>
      </c>
      <c r="J110" s="635">
        <v>56</v>
      </c>
      <c r="K110" s="635">
        <v>29</v>
      </c>
      <c r="L110" s="635">
        <v>0</v>
      </c>
      <c r="M110" s="635">
        <v>0</v>
      </c>
      <c r="N110" s="635">
        <v>24</v>
      </c>
      <c r="O110" s="635">
        <v>42658</v>
      </c>
      <c r="P110" s="630">
        <v>42711</v>
      </c>
      <c r="Q110" s="36"/>
      <c r="R110" s="853"/>
      <c r="S110" s="854">
        <v>0</v>
      </c>
      <c r="T110" s="854">
        <v>0</v>
      </c>
      <c r="U110" s="854">
        <v>0</v>
      </c>
      <c r="V110" s="854">
        <v>102.6</v>
      </c>
      <c r="W110" s="854">
        <v>0</v>
      </c>
      <c r="X110" s="855">
        <v>102.6</v>
      </c>
      <c r="Y110" s="1347"/>
    </row>
    <row r="111" spans="1:25" s="39" customFormat="1" ht="12" customHeight="1">
      <c r="A111" s="1410"/>
      <c r="B111" s="1352"/>
      <c r="C111" s="1353"/>
      <c r="D111" s="1351"/>
      <c r="E111" s="1361"/>
      <c r="F111" s="1388"/>
      <c r="G111" s="1328"/>
      <c r="H111" s="36"/>
      <c r="I111" s="638" t="s">
        <v>356</v>
      </c>
      <c r="J111" s="639">
        <f>SUM(J109:J110)</f>
        <v>2761</v>
      </c>
      <c r="K111" s="639">
        <v>40</v>
      </c>
      <c r="L111" s="639">
        <v>27</v>
      </c>
      <c r="M111" s="639">
        <v>350</v>
      </c>
      <c r="N111" s="639">
        <v>3978</v>
      </c>
      <c r="O111" s="639">
        <v>64336</v>
      </c>
      <c r="P111" s="640">
        <v>68731</v>
      </c>
      <c r="Q111" s="36"/>
      <c r="R111" s="856">
        <v>11571315</v>
      </c>
      <c r="S111" s="857">
        <f t="shared" ref="S111" si="113">SUM(S109:S110)</f>
        <v>0</v>
      </c>
      <c r="T111" s="857">
        <v>1464861.74</v>
      </c>
      <c r="U111" s="857">
        <v>452874.77</v>
      </c>
      <c r="V111" s="857">
        <v>3033130.6710000001</v>
      </c>
      <c r="W111" s="858">
        <v>5242275.6500000004</v>
      </c>
      <c r="X111" s="859">
        <f>SUM(R111:W111)</f>
        <v>21764457.831</v>
      </c>
      <c r="Y111" s="1348"/>
    </row>
    <row r="112" spans="1:25" s="39" customFormat="1" ht="12" customHeight="1">
      <c r="A112" s="1405">
        <v>36</v>
      </c>
      <c r="B112" s="1432" t="s">
        <v>295</v>
      </c>
      <c r="C112" s="1433" t="s">
        <v>296</v>
      </c>
      <c r="D112" s="1407" t="s">
        <v>40</v>
      </c>
      <c r="E112" s="1362">
        <v>67</v>
      </c>
      <c r="F112" s="1340">
        <v>40986</v>
      </c>
      <c r="G112" s="1325">
        <f>F112</f>
        <v>40986</v>
      </c>
      <c r="H112" s="36"/>
      <c r="I112" s="749" t="s">
        <v>406</v>
      </c>
      <c r="J112" s="670">
        <v>354</v>
      </c>
      <c r="K112" s="670">
        <v>0</v>
      </c>
      <c r="L112" s="670">
        <v>36</v>
      </c>
      <c r="M112" s="670"/>
      <c r="N112" s="670">
        <v>63</v>
      </c>
      <c r="O112" s="670">
        <v>0</v>
      </c>
      <c r="P112" s="696">
        <f t="shared" si="101"/>
        <v>453</v>
      </c>
      <c r="Q112" s="36"/>
      <c r="R112" s="750">
        <v>13012</v>
      </c>
      <c r="S112" s="751"/>
      <c r="T112" s="751">
        <v>39010</v>
      </c>
      <c r="U112" s="751">
        <v>0</v>
      </c>
      <c r="V112" s="751">
        <v>748</v>
      </c>
      <c r="W112" s="751">
        <v>0</v>
      </c>
      <c r="X112" s="752">
        <f t="shared" ref="X112:X114" si="114">SUM(R112:W112)</f>
        <v>52770</v>
      </c>
      <c r="Y112" s="1343">
        <f>X114</f>
        <v>52771</v>
      </c>
    </row>
    <row r="113" spans="1:27" s="39" customFormat="1" ht="12" customHeight="1">
      <c r="A113" s="1405"/>
      <c r="B113" s="1432"/>
      <c r="C113" s="1433"/>
      <c r="D113" s="1408"/>
      <c r="E113" s="1363"/>
      <c r="F113" s="1341"/>
      <c r="G113" s="1325"/>
      <c r="H113" s="36"/>
      <c r="I113" s="785" t="s">
        <v>458</v>
      </c>
      <c r="J113" s="675">
        <v>0</v>
      </c>
      <c r="K113" s="675">
        <v>7</v>
      </c>
      <c r="L113" s="675">
        <v>0</v>
      </c>
      <c r="M113" s="675">
        <v>0</v>
      </c>
      <c r="N113" s="675">
        <v>0</v>
      </c>
      <c r="O113" s="675">
        <v>0</v>
      </c>
      <c r="P113" s="701">
        <f t="shared" si="101"/>
        <v>7</v>
      </c>
      <c r="Q113" s="36"/>
      <c r="R113" s="849">
        <v>0</v>
      </c>
      <c r="S113" s="677">
        <v>1</v>
      </c>
      <c r="T113" s="677">
        <v>0</v>
      </c>
      <c r="U113" s="677">
        <v>0</v>
      </c>
      <c r="V113" s="677">
        <v>0</v>
      </c>
      <c r="W113" s="677">
        <v>0</v>
      </c>
      <c r="X113" s="678">
        <f t="shared" si="114"/>
        <v>1</v>
      </c>
      <c r="Y113" s="1344"/>
    </row>
    <row r="114" spans="1:27" s="39" customFormat="1" ht="12" customHeight="1">
      <c r="A114" s="1405"/>
      <c r="B114" s="1432"/>
      <c r="C114" s="1433"/>
      <c r="D114" s="1409"/>
      <c r="E114" s="1364"/>
      <c r="F114" s="1342"/>
      <c r="G114" s="1325"/>
      <c r="H114" s="36"/>
      <c r="I114" s="786" t="s">
        <v>356</v>
      </c>
      <c r="J114" s="680">
        <f>SUM(J112:J113)</f>
        <v>354</v>
      </c>
      <c r="K114" s="680">
        <f t="shared" ref="K114:O114" si="115">SUM(K112:K113)</f>
        <v>7</v>
      </c>
      <c r="L114" s="680">
        <f t="shared" si="115"/>
        <v>36</v>
      </c>
      <c r="M114" s="680">
        <f t="shared" si="115"/>
        <v>0</v>
      </c>
      <c r="N114" s="680">
        <f t="shared" si="115"/>
        <v>63</v>
      </c>
      <c r="O114" s="680">
        <f t="shared" si="115"/>
        <v>0</v>
      </c>
      <c r="P114" s="756">
        <f t="shared" si="101"/>
        <v>460</v>
      </c>
      <c r="Q114" s="36"/>
      <c r="R114" s="681">
        <f>SUM(R112:R113)</f>
        <v>13012</v>
      </c>
      <c r="S114" s="682">
        <f t="shared" ref="S114:W114" si="116">SUM(S112:S113)</f>
        <v>1</v>
      </c>
      <c r="T114" s="682">
        <f t="shared" si="116"/>
        <v>39010</v>
      </c>
      <c r="U114" s="682">
        <f t="shared" si="116"/>
        <v>0</v>
      </c>
      <c r="V114" s="682">
        <f t="shared" si="116"/>
        <v>748</v>
      </c>
      <c r="W114" s="682">
        <f t="shared" si="116"/>
        <v>0</v>
      </c>
      <c r="X114" s="683">
        <f t="shared" si="114"/>
        <v>52771</v>
      </c>
      <c r="Y114" s="1345"/>
    </row>
    <row r="115" spans="1:27" s="39" customFormat="1" ht="12" customHeight="1">
      <c r="A115" s="1410">
        <v>37</v>
      </c>
      <c r="B115" s="1352" t="s">
        <v>305</v>
      </c>
      <c r="C115" s="1353" t="s">
        <v>306</v>
      </c>
      <c r="D115" s="1349" t="s">
        <v>40</v>
      </c>
      <c r="E115" s="1331">
        <v>23</v>
      </c>
      <c r="F115" s="1334">
        <v>89289.288</v>
      </c>
      <c r="G115" s="1358">
        <f>F115</f>
        <v>89289.288</v>
      </c>
      <c r="H115" s="36"/>
      <c r="I115" s="628" t="s">
        <v>406</v>
      </c>
      <c r="J115" s="629">
        <v>2273</v>
      </c>
      <c r="K115" s="629">
        <v>8</v>
      </c>
      <c r="L115" s="629">
        <v>30</v>
      </c>
      <c r="M115" s="629">
        <v>0</v>
      </c>
      <c r="N115" s="629">
        <v>603</v>
      </c>
      <c r="O115" s="629">
        <v>0</v>
      </c>
      <c r="P115" s="727">
        <f t="shared" si="101"/>
        <v>2914</v>
      </c>
      <c r="Q115" s="36"/>
      <c r="R115" s="662">
        <v>40545.635000000002</v>
      </c>
      <c r="S115" s="663">
        <v>52.085000000000001</v>
      </c>
      <c r="T115" s="663">
        <v>58912.45</v>
      </c>
      <c r="U115" s="663">
        <v>0</v>
      </c>
      <c r="V115" s="663">
        <v>21677.439999999999</v>
      </c>
      <c r="W115" s="663">
        <v>0</v>
      </c>
      <c r="X115" s="664">
        <f>SUM(R115:W115)</f>
        <v>121187.61</v>
      </c>
      <c r="Y115" s="1346">
        <f>X117</f>
        <v>121187.61</v>
      </c>
    </row>
    <row r="116" spans="1:27" s="39" customFormat="1" ht="12" customHeight="1">
      <c r="A116" s="1410"/>
      <c r="B116" s="1352"/>
      <c r="C116" s="1353"/>
      <c r="D116" s="1350"/>
      <c r="E116" s="1332"/>
      <c r="F116" s="1335"/>
      <c r="G116" s="1358"/>
      <c r="H116" s="36"/>
      <c r="I116" s="634" t="s">
        <v>458</v>
      </c>
      <c r="J116" s="635">
        <v>0</v>
      </c>
      <c r="K116" s="635">
        <v>0</v>
      </c>
      <c r="L116" s="635">
        <v>0</v>
      </c>
      <c r="M116" s="635">
        <v>0</v>
      </c>
      <c r="N116" s="635">
        <v>0</v>
      </c>
      <c r="O116" s="635">
        <v>0</v>
      </c>
      <c r="P116" s="630">
        <f t="shared" si="101"/>
        <v>0</v>
      </c>
      <c r="Q116" s="36"/>
      <c r="R116" s="665">
        <v>0</v>
      </c>
      <c r="S116" s="666">
        <v>0</v>
      </c>
      <c r="T116" s="666">
        <v>0</v>
      </c>
      <c r="U116" s="666">
        <v>0</v>
      </c>
      <c r="V116" s="666">
        <v>0</v>
      </c>
      <c r="W116" s="666">
        <v>0</v>
      </c>
      <c r="X116" s="667">
        <f t="shared" ref="X116:X120" si="117">SUM(R116:W116)</f>
        <v>0</v>
      </c>
      <c r="Y116" s="1347"/>
    </row>
    <row r="117" spans="1:27" s="39" customFormat="1" ht="12" customHeight="1">
      <c r="A117" s="1410"/>
      <c r="B117" s="1352"/>
      <c r="C117" s="1353"/>
      <c r="D117" s="1351"/>
      <c r="E117" s="1333"/>
      <c r="F117" s="1336"/>
      <c r="G117" s="1358"/>
      <c r="H117" s="36"/>
      <c r="I117" s="638" t="s">
        <v>356</v>
      </c>
      <c r="J117" s="639">
        <f>SUM(J115:J116)</f>
        <v>2273</v>
      </c>
      <c r="K117" s="639">
        <f t="shared" ref="K117:O117" si="118">SUM(K115:K116)</f>
        <v>8</v>
      </c>
      <c r="L117" s="639">
        <f t="shared" si="118"/>
        <v>30</v>
      </c>
      <c r="M117" s="639">
        <f t="shared" si="118"/>
        <v>0</v>
      </c>
      <c r="N117" s="639">
        <f t="shared" si="118"/>
        <v>603</v>
      </c>
      <c r="O117" s="639">
        <f t="shared" si="118"/>
        <v>0</v>
      </c>
      <c r="P117" s="640">
        <f t="shared" si="101"/>
        <v>2914</v>
      </c>
      <c r="Q117" s="36"/>
      <c r="R117" s="641">
        <f>SUM(R115:R116)</f>
        <v>40545.635000000002</v>
      </c>
      <c r="S117" s="642">
        <f t="shared" ref="S117:W117" si="119">SUM(S115:S116)</f>
        <v>52.085000000000001</v>
      </c>
      <c r="T117" s="642">
        <f t="shared" si="119"/>
        <v>58912.45</v>
      </c>
      <c r="U117" s="642">
        <f t="shared" si="119"/>
        <v>0</v>
      </c>
      <c r="V117" s="642">
        <f t="shared" si="119"/>
        <v>21677.439999999999</v>
      </c>
      <c r="W117" s="642">
        <f t="shared" si="119"/>
        <v>0</v>
      </c>
      <c r="X117" s="643">
        <f t="shared" si="117"/>
        <v>121187.61</v>
      </c>
      <c r="Y117" s="1348"/>
    </row>
    <row r="118" spans="1:27" s="39" customFormat="1" ht="12" customHeight="1">
      <c r="A118" s="1405">
        <v>38</v>
      </c>
      <c r="B118" s="1432" t="s">
        <v>314</v>
      </c>
      <c r="C118" s="1433" t="s">
        <v>315</v>
      </c>
      <c r="D118" s="1407" t="s">
        <v>442</v>
      </c>
      <c r="E118" s="1499">
        <v>1058623.439</v>
      </c>
      <c r="F118" s="1381">
        <v>340268796.61081398</v>
      </c>
      <c r="G118" s="1384">
        <f>F118*0.02741</f>
        <v>9326767.7151024118</v>
      </c>
      <c r="H118" s="36"/>
      <c r="I118" s="749" t="s">
        <v>406</v>
      </c>
      <c r="J118" s="860">
        <v>1155</v>
      </c>
      <c r="K118" s="860">
        <v>2164</v>
      </c>
      <c r="L118" s="860">
        <v>0</v>
      </c>
      <c r="M118" s="860"/>
      <c r="N118" s="860">
        <v>4183</v>
      </c>
      <c r="O118" s="860">
        <v>279</v>
      </c>
      <c r="P118" s="861">
        <f t="shared" si="101"/>
        <v>7781</v>
      </c>
      <c r="Q118" s="36"/>
      <c r="R118" s="862">
        <v>13378505</v>
      </c>
      <c r="S118" s="863">
        <v>4633921</v>
      </c>
      <c r="T118" s="864">
        <v>1340708</v>
      </c>
      <c r="U118" s="864">
        <v>0</v>
      </c>
      <c r="V118" s="863">
        <v>343244</v>
      </c>
      <c r="W118" s="863">
        <v>131396</v>
      </c>
      <c r="X118" s="865">
        <f t="shared" si="117"/>
        <v>19827774</v>
      </c>
      <c r="Y118" s="1389">
        <f>X120*0.02741</f>
        <v>543479.28534000006</v>
      </c>
      <c r="AA118" s="866"/>
    </row>
    <row r="119" spans="1:27" s="39" customFormat="1" ht="12" customHeight="1">
      <c r="A119" s="1405"/>
      <c r="B119" s="1432"/>
      <c r="C119" s="1433"/>
      <c r="D119" s="1408"/>
      <c r="E119" s="1500"/>
      <c r="F119" s="1382"/>
      <c r="G119" s="1325"/>
      <c r="H119" s="36"/>
      <c r="I119" s="785" t="s">
        <v>458</v>
      </c>
      <c r="J119" s="867">
        <v>3</v>
      </c>
      <c r="K119" s="867">
        <v>0</v>
      </c>
      <c r="L119" s="867">
        <v>0</v>
      </c>
      <c r="M119" s="867">
        <v>0</v>
      </c>
      <c r="N119" s="867">
        <v>1663</v>
      </c>
      <c r="O119" s="867">
        <v>0</v>
      </c>
      <c r="P119" s="868">
        <f t="shared" si="101"/>
        <v>1666</v>
      </c>
      <c r="Q119" s="36"/>
      <c r="R119" s="862">
        <v>0</v>
      </c>
      <c r="S119" s="869">
        <v>0</v>
      </c>
      <c r="T119" s="870">
        <v>0</v>
      </c>
      <c r="U119" s="870">
        <v>0</v>
      </c>
      <c r="V119" s="869">
        <v>0</v>
      </c>
      <c r="W119" s="869">
        <v>0</v>
      </c>
      <c r="X119" s="871">
        <f t="shared" si="117"/>
        <v>0</v>
      </c>
      <c r="Y119" s="1390"/>
    </row>
    <row r="120" spans="1:27" s="39" customFormat="1" ht="12" customHeight="1">
      <c r="A120" s="1405"/>
      <c r="B120" s="1432"/>
      <c r="C120" s="1433"/>
      <c r="D120" s="1409"/>
      <c r="E120" s="1501"/>
      <c r="F120" s="1383"/>
      <c r="G120" s="1325"/>
      <c r="H120" s="36"/>
      <c r="I120" s="786" t="s">
        <v>356</v>
      </c>
      <c r="J120" s="872">
        <f>SUM(J118:J119)</f>
        <v>1158</v>
      </c>
      <c r="K120" s="872">
        <f t="shared" ref="K120:O120" si="120">SUM(K118:K119)</f>
        <v>2164</v>
      </c>
      <c r="L120" s="872">
        <f t="shared" si="120"/>
        <v>0</v>
      </c>
      <c r="M120" s="872">
        <f t="shared" si="120"/>
        <v>0</v>
      </c>
      <c r="N120" s="872">
        <f t="shared" si="120"/>
        <v>5846</v>
      </c>
      <c r="O120" s="872">
        <f t="shared" si="120"/>
        <v>279</v>
      </c>
      <c r="P120" s="873">
        <f t="shared" si="101"/>
        <v>9447</v>
      </c>
      <c r="Q120" s="36"/>
      <c r="R120" s="874">
        <f>SUM(R118:R119)</f>
        <v>13378505</v>
      </c>
      <c r="S120" s="875">
        <f t="shared" ref="S120:W120" si="121">SUM(S118:S119)</f>
        <v>4633921</v>
      </c>
      <c r="T120" s="876">
        <f t="shared" si="121"/>
        <v>1340708</v>
      </c>
      <c r="U120" s="876">
        <f t="shared" si="121"/>
        <v>0</v>
      </c>
      <c r="V120" s="875">
        <f t="shared" si="121"/>
        <v>343244</v>
      </c>
      <c r="W120" s="875">
        <f t="shared" si="121"/>
        <v>131396</v>
      </c>
      <c r="X120" s="877">
        <f t="shared" si="117"/>
        <v>19827774</v>
      </c>
      <c r="Y120" s="1391"/>
    </row>
    <row r="121" spans="1:27" s="39" customFormat="1" ht="12" customHeight="1">
      <c r="A121" s="1410">
        <v>39</v>
      </c>
      <c r="B121" s="1352" t="s">
        <v>324</v>
      </c>
      <c r="C121" s="1353" t="s">
        <v>325</v>
      </c>
      <c r="D121" s="1349" t="s">
        <v>443</v>
      </c>
      <c r="E121" s="1331">
        <v>143</v>
      </c>
      <c r="F121" s="1334">
        <v>917475.43531479</v>
      </c>
      <c r="G121" s="1358">
        <f>F121*0.02281</f>
        <v>20927.614679530361</v>
      </c>
      <c r="H121" s="36"/>
      <c r="I121" s="628" t="s">
        <v>406</v>
      </c>
      <c r="J121" s="629">
        <v>6594</v>
      </c>
      <c r="K121" s="629">
        <v>2548</v>
      </c>
      <c r="L121" s="629">
        <v>0</v>
      </c>
      <c r="M121" s="629">
        <v>0</v>
      </c>
      <c r="N121" s="629">
        <v>1530</v>
      </c>
      <c r="O121" s="629">
        <v>669</v>
      </c>
      <c r="P121" s="727">
        <f t="shared" si="101"/>
        <v>11341</v>
      </c>
      <c r="Q121" s="36"/>
      <c r="R121" s="878">
        <v>1630650.9241940801</v>
      </c>
      <c r="S121" s="879">
        <v>561890.36652699998</v>
      </c>
      <c r="T121" s="880">
        <v>0</v>
      </c>
      <c r="U121" s="880">
        <v>0</v>
      </c>
      <c r="V121" s="879">
        <v>129062.3483122</v>
      </c>
      <c r="W121" s="879">
        <v>9168.9753670999999</v>
      </c>
      <c r="X121" s="664">
        <f>SUM(R121:W121)</f>
        <v>2330772.6144003803</v>
      </c>
      <c r="Y121" s="1346">
        <f>X123*0.02281</f>
        <v>53828.740182572663</v>
      </c>
    </row>
    <row r="122" spans="1:27" s="39" customFormat="1" ht="12" customHeight="1">
      <c r="A122" s="1410"/>
      <c r="B122" s="1352"/>
      <c r="C122" s="1353"/>
      <c r="D122" s="1350"/>
      <c r="E122" s="1332"/>
      <c r="F122" s="1335"/>
      <c r="G122" s="1358"/>
      <c r="H122" s="36"/>
      <c r="I122" s="634" t="s">
        <v>458</v>
      </c>
      <c r="J122" s="635">
        <v>41</v>
      </c>
      <c r="K122" s="635">
        <v>7</v>
      </c>
      <c r="L122" s="635">
        <v>30</v>
      </c>
      <c r="M122" s="635">
        <v>0</v>
      </c>
      <c r="N122" s="635">
        <v>11</v>
      </c>
      <c r="O122" s="635">
        <v>0</v>
      </c>
      <c r="P122" s="630">
        <f t="shared" si="101"/>
        <v>89</v>
      </c>
      <c r="Q122" s="36"/>
      <c r="R122" s="881">
        <v>314.83999999999997</v>
      </c>
      <c r="S122" s="882">
        <v>116.76</v>
      </c>
      <c r="T122" s="882">
        <v>25626.42</v>
      </c>
      <c r="U122" s="882">
        <v>0</v>
      </c>
      <c r="V122" s="882">
        <v>3043.99</v>
      </c>
      <c r="W122" s="882">
        <v>0</v>
      </c>
      <c r="X122" s="667">
        <f t="shared" ref="X122:X123" si="122">SUM(R122:W122)</f>
        <v>29102.009999999995</v>
      </c>
      <c r="Y122" s="1347"/>
    </row>
    <row r="123" spans="1:27" s="39" customFormat="1" ht="12" customHeight="1">
      <c r="A123" s="1410"/>
      <c r="B123" s="1352"/>
      <c r="C123" s="1353"/>
      <c r="D123" s="1351"/>
      <c r="E123" s="1333"/>
      <c r="F123" s="1336"/>
      <c r="G123" s="1358"/>
      <c r="H123" s="36"/>
      <c r="I123" s="638" t="s">
        <v>356</v>
      </c>
      <c r="J123" s="639">
        <f>SUM(J121:J122)</f>
        <v>6635</v>
      </c>
      <c r="K123" s="639">
        <f t="shared" ref="K123:O123" si="123">SUM(K121:K122)</f>
        <v>2555</v>
      </c>
      <c r="L123" s="639">
        <f t="shared" si="123"/>
        <v>30</v>
      </c>
      <c r="M123" s="639">
        <f t="shared" si="123"/>
        <v>0</v>
      </c>
      <c r="N123" s="639">
        <f t="shared" si="123"/>
        <v>1541</v>
      </c>
      <c r="O123" s="639">
        <f t="shared" si="123"/>
        <v>669</v>
      </c>
      <c r="P123" s="640">
        <f t="shared" si="101"/>
        <v>11430</v>
      </c>
      <c r="Q123" s="36"/>
      <c r="R123" s="883">
        <f>SUM(R121:R122)</f>
        <v>1630965.7641940801</v>
      </c>
      <c r="S123" s="884">
        <f t="shared" ref="S123:U123" si="124">SUM(S121:S122)</f>
        <v>562007.12652699999</v>
      </c>
      <c r="T123" s="884">
        <f t="shared" si="124"/>
        <v>25626.42</v>
      </c>
      <c r="U123" s="884">
        <f t="shared" si="124"/>
        <v>0</v>
      </c>
      <c r="V123" s="884">
        <f>SUM(V121:V122)</f>
        <v>132106.33831220001</v>
      </c>
      <c r="W123" s="884">
        <f t="shared" ref="W123" si="125">SUM(W121:W122)</f>
        <v>9168.9753670999999</v>
      </c>
      <c r="X123" s="643">
        <f t="shared" si="122"/>
        <v>2359874.6244003796</v>
      </c>
      <c r="Y123" s="1348"/>
    </row>
    <row r="124" spans="1:27" s="39" customFormat="1" ht="12" customHeight="1">
      <c r="A124" s="1405">
        <v>40</v>
      </c>
      <c r="B124" s="1432" t="s">
        <v>334</v>
      </c>
      <c r="C124" s="1433" t="s">
        <v>335</v>
      </c>
      <c r="D124" s="1407" t="s">
        <v>444</v>
      </c>
      <c r="E124" s="1362">
        <v>71956</v>
      </c>
      <c r="F124" s="1340">
        <v>355703463</v>
      </c>
      <c r="G124" s="1325">
        <f>F124*1.20149</f>
        <v>427374153.75986999</v>
      </c>
      <c r="H124" s="36"/>
      <c r="I124" s="885" t="s">
        <v>406</v>
      </c>
      <c r="J124" s="670">
        <v>2637</v>
      </c>
      <c r="K124" s="670">
        <v>1439</v>
      </c>
      <c r="L124" s="670">
        <v>224</v>
      </c>
      <c r="M124" s="670">
        <f t="shared" ref="M124" si="126">SUM(M122:M123)</f>
        <v>0</v>
      </c>
      <c r="N124" s="670">
        <v>2548</v>
      </c>
      <c r="O124" s="670">
        <v>9</v>
      </c>
      <c r="P124" s="696">
        <f t="shared" si="101"/>
        <v>6857</v>
      </c>
      <c r="Q124" s="36"/>
      <c r="R124" s="671">
        <v>2472674.4980000001</v>
      </c>
      <c r="S124" s="672">
        <v>13.868</v>
      </c>
      <c r="T124" s="672">
        <v>2296278.3640000001</v>
      </c>
      <c r="U124" s="672">
        <v>0</v>
      </c>
      <c r="V124" s="672">
        <v>68490.736999999994</v>
      </c>
      <c r="W124" s="672">
        <v>394.88200000000001</v>
      </c>
      <c r="X124" s="673">
        <f t="shared" ref="X124:X125" si="127">SUM(R124:W124)</f>
        <v>4837852.3490000004</v>
      </c>
      <c r="Y124" s="1343">
        <f>X126*1.20149</f>
        <v>6088829.3723440701</v>
      </c>
    </row>
    <row r="125" spans="1:27" s="39" customFormat="1" ht="12" customHeight="1">
      <c r="A125" s="1405"/>
      <c r="B125" s="1432"/>
      <c r="C125" s="1433"/>
      <c r="D125" s="1408"/>
      <c r="E125" s="1363"/>
      <c r="F125" s="1341"/>
      <c r="G125" s="1325"/>
      <c r="H125" s="36"/>
      <c r="I125" s="886" t="s">
        <v>458</v>
      </c>
      <c r="J125" s="675">
        <v>9232</v>
      </c>
      <c r="K125" s="675">
        <v>2823</v>
      </c>
      <c r="L125" s="675">
        <v>44</v>
      </c>
      <c r="M125" s="675">
        <v>0</v>
      </c>
      <c r="N125" s="675">
        <v>725</v>
      </c>
      <c r="O125" s="675">
        <v>168</v>
      </c>
      <c r="P125" s="701">
        <f t="shared" si="101"/>
        <v>12992</v>
      </c>
      <c r="Q125" s="36"/>
      <c r="R125" s="676">
        <v>61462.991999999998</v>
      </c>
      <c r="S125" s="677">
        <v>164774.397</v>
      </c>
      <c r="T125" s="677">
        <v>812.19100000000003</v>
      </c>
      <c r="U125" s="677">
        <v>0</v>
      </c>
      <c r="V125" s="677">
        <v>2823.8409999999999</v>
      </c>
      <c r="W125" s="677">
        <v>6.2729999999999997</v>
      </c>
      <c r="X125" s="678">
        <f t="shared" si="127"/>
        <v>229879.69399999996</v>
      </c>
      <c r="Y125" s="1344"/>
    </row>
    <row r="126" spans="1:27" s="39" customFormat="1" ht="12" customHeight="1" thickBot="1">
      <c r="A126" s="1460"/>
      <c r="B126" s="1461"/>
      <c r="C126" s="1462"/>
      <c r="D126" s="1459"/>
      <c r="E126" s="1458"/>
      <c r="F126" s="1380"/>
      <c r="G126" s="1385"/>
      <c r="H126" s="36"/>
      <c r="I126" s="887" t="s">
        <v>356</v>
      </c>
      <c r="J126" s="888">
        <f>SUM(J124:J125)</f>
        <v>11869</v>
      </c>
      <c r="K126" s="888">
        <f t="shared" ref="K126:O126" si="128">SUM(K124:K125)</f>
        <v>4262</v>
      </c>
      <c r="L126" s="888">
        <f>SUM(L124:L125)</f>
        <v>268</v>
      </c>
      <c r="M126" s="888">
        <f t="shared" si="128"/>
        <v>0</v>
      </c>
      <c r="N126" s="888">
        <f>SUM(N124:N125)</f>
        <v>3273</v>
      </c>
      <c r="O126" s="888">
        <f t="shared" si="128"/>
        <v>177</v>
      </c>
      <c r="P126" s="889">
        <f t="shared" si="101"/>
        <v>19849</v>
      </c>
      <c r="Q126" s="36"/>
      <c r="R126" s="890">
        <f>SUM(R124:R125)</f>
        <v>2534137.4900000002</v>
      </c>
      <c r="S126" s="891">
        <f t="shared" ref="S126:W126" si="129">SUM(S124:S125)</f>
        <v>164788.26499999998</v>
      </c>
      <c r="T126" s="891">
        <f t="shared" si="129"/>
        <v>2297090.5550000002</v>
      </c>
      <c r="U126" s="891">
        <f t="shared" si="129"/>
        <v>0</v>
      </c>
      <c r="V126" s="891">
        <f t="shared" si="129"/>
        <v>71314.577999999994</v>
      </c>
      <c r="W126" s="891">
        <f t="shared" si="129"/>
        <v>401.15500000000003</v>
      </c>
      <c r="X126" s="892">
        <f>SUM(X124:X125)</f>
        <v>5067732.0430000005</v>
      </c>
      <c r="Y126" s="1392"/>
    </row>
    <row r="127" spans="1:27" s="39" customFormat="1" ht="14.25" thickTop="1" thickBot="1">
      <c r="A127" s="391" t="s">
        <v>356</v>
      </c>
      <c r="B127" s="392"/>
      <c r="C127" s="393"/>
      <c r="D127" s="393"/>
      <c r="E127" s="394">
        <f>SUM(E7:E126)</f>
        <v>1806645.1529999999</v>
      </c>
      <c r="F127" s="395">
        <f>SUM(F7:F126)</f>
        <v>7207843482.5753164</v>
      </c>
      <c r="G127" s="396">
        <f>SUM(G7:G126)</f>
        <v>2092289429.5849338</v>
      </c>
      <c r="H127" s="37"/>
      <c r="P127" s="173"/>
      <c r="Q127" s="37"/>
      <c r="X127" s="397" t="s">
        <v>356</v>
      </c>
      <c r="Y127" s="398">
        <f>SUM(Y7:Y126)</f>
        <v>80178868.776649565</v>
      </c>
    </row>
    <row r="128" spans="1:27" ht="13.5" thickTop="1"/>
  </sheetData>
  <mergeCells count="325">
    <mergeCell ref="A58:A60"/>
    <mergeCell ref="B58:B60"/>
    <mergeCell ref="C58:C60"/>
    <mergeCell ref="D58:D60"/>
    <mergeCell ref="E58:E60"/>
    <mergeCell ref="F58:F60"/>
    <mergeCell ref="G58:G60"/>
    <mergeCell ref="Y58:Y60"/>
    <mergeCell ref="G7:G9"/>
    <mergeCell ref="G10:G12"/>
    <mergeCell ref="G13:G15"/>
    <mergeCell ref="G16:G18"/>
    <mergeCell ref="G19:G21"/>
    <mergeCell ref="G22:G24"/>
    <mergeCell ref="G25:G27"/>
    <mergeCell ref="G28:G30"/>
    <mergeCell ref="G31:G33"/>
    <mergeCell ref="Y43:Y45"/>
    <mergeCell ref="Y46:Y48"/>
    <mergeCell ref="Y49:Y51"/>
    <mergeCell ref="B13:B15"/>
    <mergeCell ref="C13:C15"/>
    <mergeCell ref="B16:B18"/>
    <mergeCell ref="C16:C18"/>
    <mergeCell ref="Y5:Y6"/>
    <mergeCell ref="Y70:Y72"/>
    <mergeCell ref="Y73:Y75"/>
    <mergeCell ref="Y76:Y78"/>
    <mergeCell ref="Y52:Y54"/>
    <mergeCell ref="I5:P5"/>
    <mergeCell ref="Y7:Y9"/>
    <mergeCell ref="Y16:Y18"/>
    <mergeCell ref="Y19:Y21"/>
    <mergeCell ref="Y28:Y30"/>
    <mergeCell ref="Y34:Y36"/>
    <mergeCell ref="Y40:Y42"/>
    <mergeCell ref="Y22:Y24"/>
    <mergeCell ref="Y25:Y27"/>
    <mergeCell ref="Y31:Y33"/>
    <mergeCell ref="Y13:Y15"/>
    <mergeCell ref="Y10:Y12"/>
    <mergeCell ref="Y37:Y39"/>
    <mergeCell ref="P16:P18"/>
    <mergeCell ref="F73:F75"/>
    <mergeCell ref="F76:F78"/>
    <mergeCell ref="F52:F54"/>
    <mergeCell ref="E94:E96"/>
    <mergeCell ref="Y94:Y96"/>
    <mergeCell ref="Y55:Y57"/>
    <mergeCell ref="Y67:Y69"/>
    <mergeCell ref="Y61:Y63"/>
    <mergeCell ref="Y88:Y90"/>
    <mergeCell ref="Y91:Y93"/>
    <mergeCell ref="G94:G96"/>
    <mergeCell ref="Y64:Y66"/>
    <mergeCell ref="Y82:Y84"/>
    <mergeCell ref="Y85:Y87"/>
    <mergeCell ref="Y79:Y81"/>
    <mergeCell ref="E121:E123"/>
    <mergeCell ref="F121:F123"/>
    <mergeCell ref="E34:E36"/>
    <mergeCell ref="F82:F84"/>
    <mergeCell ref="C28:C30"/>
    <mergeCell ref="C67:C69"/>
    <mergeCell ref="B61:B63"/>
    <mergeCell ref="C61:C63"/>
    <mergeCell ref="B94:B96"/>
    <mergeCell ref="C94:C96"/>
    <mergeCell ref="B88:B90"/>
    <mergeCell ref="C88:C90"/>
    <mergeCell ref="B76:B78"/>
    <mergeCell ref="C76:C78"/>
    <mergeCell ref="B82:B84"/>
    <mergeCell ref="C82:C84"/>
    <mergeCell ref="C91:C93"/>
    <mergeCell ref="E118:E120"/>
    <mergeCell ref="E37:E39"/>
    <mergeCell ref="E40:E42"/>
    <mergeCell ref="F64:F66"/>
    <mergeCell ref="E67:E69"/>
    <mergeCell ref="E28:E30"/>
    <mergeCell ref="E31:E33"/>
    <mergeCell ref="B7:B9"/>
    <mergeCell ref="C7:C9"/>
    <mergeCell ref="B10:B12"/>
    <mergeCell ref="C10:C12"/>
    <mergeCell ref="E7:E9"/>
    <mergeCell ref="E10:E12"/>
    <mergeCell ref="E13:E15"/>
    <mergeCell ref="E16:E18"/>
    <mergeCell ref="D7:D9"/>
    <mergeCell ref="D10:D12"/>
    <mergeCell ref="D13:D15"/>
    <mergeCell ref="C43:C45"/>
    <mergeCell ref="B46:B48"/>
    <mergeCell ref="C46:C48"/>
    <mergeCell ref="E43:E45"/>
    <mergeCell ref="E46:E48"/>
    <mergeCell ref="E49:E51"/>
    <mergeCell ref="E52:E54"/>
    <mergeCell ref="B19:B21"/>
    <mergeCell ref="C19:C21"/>
    <mergeCell ref="B22:B24"/>
    <mergeCell ref="C22:C24"/>
    <mergeCell ref="B37:B39"/>
    <mergeCell ref="C37:C39"/>
    <mergeCell ref="B40:B42"/>
    <mergeCell ref="B31:B33"/>
    <mergeCell ref="C31:C33"/>
    <mergeCell ref="B34:B36"/>
    <mergeCell ref="C34:C36"/>
    <mergeCell ref="B25:B27"/>
    <mergeCell ref="C25:C27"/>
    <mergeCell ref="B28:B30"/>
    <mergeCell ref="E25:E27"/>
    <mergeCell ref="C124:C126"/>
    <mergeCell ref="R5:X5"/>
    <mergeCell ref="B118:B120"/>
    <mergeCell ref="C118:C120"/>
    <mergeCell ref="B121:B123"/>
    <mergeCell ref="C121:C123"/>
    <mergeCell ref="B112:B114"/>
    <mergeCell ref="C112:C114"/>
    <mergeCell ref="B115:B117"/>
    <mergeCell ref="C115:C117"/>
    <mergeCell ref="B109:B111"/>
    <mergeCell ref="C109:C111"/>
    <mergeCell ref="B103:B105"/>
    <mergeCell ref="C103:C105"/>
    <mergeCell ref="B106:B108"/>
    <mergeCell ref="C106:C108"/>
    <mergeCell ref="B100:B102"/>
    <mergeCell ref="C100:C102"/>
    <mergeCell ref="D73:D75"/>
    <mergeCell ref="B70:B72"/>
    <mergeCell ref="C70:C72"/>
    <mergeCell ref="B73:B75"/>
    <mergeCell ref="E19:E21"/>
    <mergeCell ref="E22:E24"/>
    <mergeCell ref="A115:A117"/>
    <mergeCell ref="A97:A99"/>
    <mergeCell ref="A19:A21"/>
    <mergeCell ref="A22:A24"/>
    <mergeCell ref="A25:A27"/>
    <mergeCell ref="A28:A30"/>
    <mergeCell ref="A31:A33"/>
    <mergeCell ref="E124:E126"/>
    <mergeCell ref="D121:D123"/>
    <mergeCell ref="D124:D126"/>
    <mergeCell ref="D118:D120"/>
    <mergeCell ref="D94:D96"/>
    <mergeCell ref="D100:D102"/>
    <mergeCell ref="D103:D105"/>
    <mergeCell ref="D106:D108"/>
    <mergeCell ref="D112:D114"/>
    <mergeCell ref="D88:D90"/>
    <mergeCell ref="D91:D93"/>
    <mergeCell ref="D109:D111"/>
    <mergeCell ref="D115:D117"/>
    <mergeCell ref="A118:A120"/>
    <mergeCell ref="A121:A123"/>
    <mergeCell ref="A124:A126"/>
    <mergeCell ref="B124:B126"/>
    <mergeCell ref="A55:A57"/>
    <mergeCell ref="A61:A63"/>
    <mergeCell ref="D61:D63"/>
    <mergeCell ref="D55:D57"/>
    <mergeCell ref="E55:E57"/>
    <mergeCell ref="E61:E63"/>
    <mergeCell ref="C40:C42"/>
    <mergeCell ref="F7:F9"/>
    <mergeCell ref="F10:F12"/>
    <mergeCell ref="F13:F15"/>
    <mergeCell ref="F16:F18"/>
    <mergeCell ref="F19:F21"/>
    <mergeCell ref="F22:F24"/>
    <mergeCell ref="F25:F27"/>
    <mergeCell ref="F28:F30"/>
    <mergeCell ref="F31:F33"/>
    <mergeCell ref="D19:D21"/>
    <mergeCell ref="B52:B54"/>
    <mergeCell ref="C52:C54"/>
    <mergeCell ref="B55:B57"/>
    <mergeCell ref="C55:C57"/>
    <mergeCell ref="B49:B51"/>
    <mergeCell ref="C49:C51"/>
    <mergeCell ref="B43:B45"/>
    <mergeCell ref="A94:A96"/>
    <mergeCell ref="A100:A102"/>
    <mergeCell ref="A103:A105"/>
    <mergeCell ref="A106:A108"/>
    <mergeCell ref="A109:A111"/>
    <mergeCell ref="A112:A114"/>
    <mergeCell ref="D76:D78"/>
    <mergeCell ref="D64:D66"/>
    <mergeCell ref="E64:E66"/>
    <mergeCell ref="A79:A81"/>
    <mergeCell ref="B79:B81"/>
    <mergeCell ref="C79:C81"/>
    <mergeCell ref="D79:D81"/>
    <mergeCell ref="E79:E81"/>
    <mergeCell ref="A70:A72"/>
    <mergeCell ref="A73:A75"/>
    <mergeCell ref="A76:A78"/>
    <mergeCell ref="A64:A66"/>
    <mergeCell ref="B64:B66"/>
    <mergeCell ref="C64:C66"/>
    <mergeCell ref="D70:D72"/>
    <mergeCell ref="E70:E72"/>
    <mergeCell ref="E73:E75"/>
    <mergeCell ref="E106:E108"/>
    <mergeCell ref="A5:F5"/>
    <mergeCell ref="D52:D54"/>
    <mergeCell ref="D49:D51"/>
    <mergeCell ref="D40:D42"/>
    <mergeCell ref="D43:D45"/>
    <mergeCell ref="D46:D48"/>
    <mergeCell ref="D37:D39"/>
    <mergeCell ref="D31:D33"/>
    <mergeCell ref="D34:D36"/>
    <mergeCell ref="D16:D18"/>
    <mergeCell ref="D28:D30"/>
    <mergeCell ref="D25:D27"/>
    <mergeCell ref="D22:D24"/>
    <mergeCell ref="A43:A45"/>
    <mergeCell ref="A46:A48"/>
    <mergeCell ref="A49:A51"/>
    <mergeCell ref="A52:A54"/>
    <mergeCell ref="A7:A9"/>
    <mergeCell ref="A10:A12"/>
    <mergeCell ref="A13:A15"/>
    <mergeCell ref="A16:A18"/>
    <mergeCell ref="A34:A36"/>
    <mergeCell ref="A37:A39"/>
    <mergeCell ref="A40:A42"/>
    <mergeCell ref="A82:A84"/>
    <mergeCell ref="B91:B93"/>
    <mergeCell ref="B67:B69"/>
    <mergeCell ref="A85:A87"/>
    <mergeCell ref="F67:F69"/>
    <mergeCell ref="G73:G75"/>
    <mergeCell ref="F79:F81"/>
    <mergeCell ref="G79:G81"/>
    <mergeCell ref="D82:D84"/>
    <mergeCell ref="A88:A90"/>
    <mergeCell ref="A91:A93"/>
    <mergeCell ref="G91:G93"/>
    <mergeCell ref="G85:G87"/>
    <mergeCell ref="G88:G90"/>
    <mergeCell ref="G82:G84"/>
    <mergeCell ref="A67:A69"/>
    <mergeCell ref="D67:D69"/>
    <mergeCell ref="E76:E78"/>
    <mergeCell ref="E82:E84"/>
    <mergeCell ref="E88:E90"/>
    <mergeCell ref="C73:C75"/>
    <mergeCell ref="G76:G78"/>
    <mergeCell ref="G67:G69"/>
    <mergeCell ref="F70:F72"/>
    <mergeCell ref="G34:G36"/>
    <mergeCell ref="G37:G39"/>
    <mergeCell ref="G40:G42"/>
    <mergeCell ref="G43:G45"/>
    <mergeCell ref="G46:G48"/>
    <mergeCell ref="F61:F63"/>
    <mergeCell ref="G70:G72"/>
    <mergeCell ref="F34:F36"/>
    <mergeCell ref="F37:F39"/>
    <mergeCell ref="F40:F42"/>
    <mergeCell ref="F43:F45"/>
    <mergeCell ref="F46:F48"/>
    <mergeCell ref="F49:F51"/>
    <mergeCell ref="G49:G51"/>
    <mergeCell ref="G52:G54"/>
    <mergeCell ref="G61:G63"/>
    <mergeCell ref="G64:G66"/>
    <mergeCell ref="G55:G57"/>
    <mergeCell ref="F55:F57"/>
    <mergeCell ref="F124:F126"/>
    <mergeCell ref="F118:F120"/>
    <mergeCell ref="G118:G120"/>
    <mergeCell ref="G121:G123"/>
    <mergeCell ref="G124:G126"/>
    <mergeCell ref="F109:F111"/>
    <mergeCell ref="F112:F114"/>
    <mergeCell ref="F115:F117"/>
    <mergeCell ref="Y118:Y120"/>
    <mergeCell ref="Y121:Y123"/>
    <mergeCell ref="Y124:Y126"/>
    <mergeCell ref="Y106:Y108"/>
    <mergeCell ref="Y109:Y111"/>
    <mergeCell ref="D97:D99"/>
    <mergeCell ref="B97:B99"/>
    <mergeCell ref="C97:C99"/>
    <mergeCell ref="Y112:Y114"/>
    <mergeCell ref="Y115:Y117"/>
    <mergeCell ref="F97:F99"/>
    <mergeCell ref="G97:G99"/>
    <mergeCell ref="Y97:Y99"/>
    <mergeCell ref="G115:G117"/>
    <mergeCell ref="Y100:Y102"/>
    <mergeCell ref="E109:E111"/>
    <mergeCell ref="E112:E114"/>
    <mergeCell ref="E115:E117"/>
    <mergeCell ref="E100:E102"/>
    <mergeCell ref="E103:E105"/>
    <mergeCell ref="E97:E99"/>
    <mergeCell ref="Y103:Y105"/>
    <mergeCell ref="F100:F102"/>
    <mergeCell ref="F103:F105"/>
    <mergeCell ref="F106:F108"/>
    <mergeCell ref="G100:G102"/>
    <mergeCell ref="G103:G105"/>
    <mergeCell ref="G106:G108"/>
    <mergeCell ref="G109:G111"/>
    <mergeCell ref="G112:G114"/>
    <mergeCell ref="B85:B87"/>
    <mergeCell ref="C85:C87"/>
    <mergeCell ref="E85:E87"/>
    <mergeCell ref="F85:F87"/>
    <mergeCell ref="D85:D87"/>
    <mergeCell ref="F88:F90"/>
    <mergeCell ref="F91:F93"/>
    <mergeCell ref="E91:E93"/>
    <mergeCell ref="F94:F96"/>
  </mergeCells>
  <pageMargins left="0.7" right="0.7" top="0.75" bottom="0.75" header="0.3" footer="0.3"/>
  <pageSetup paperSize="9" orientation="portrait" r:id="rId1"/>
  <ignoredErrors>
    <ignoredError sqref="R72 W72 L27:M27 S27:T27 W27 O27 O90 O72 O48 K39 J12 K18 V18:W18 S18 L81 O81 J81:K81 J90:K90 J27:K27 N81 L90:N90" formulaRange="1"/>
    <ignoredError sqref="P66 P63 X66 X90 X18 X81 X72 X78 X36 P75 P60 P54" formula="1"/>
  </ignoredError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47"/>
  <sheetViews>
    <sheetView zoomScaleNormal="100" workbookViewId="0">
      <pane ySplit="6" topLeftCell="A7" activePane="bottomLeft" state="frozen"/>
      <selection pane="bottomLeft" activeCell="F26" sqref="F26"/>
    </sheetView>
  </sheetViews>
  <sheetFormatPr defaultColWidth="11.42578125" defaultRowHeight="12.75"/>
  <cols>
    <col min="1" max="1" width="9.7109375" style="1" customWidth="1"/>
    <col min="2" max="2" width="10" style="1" customWidth="1"/>
    <col min="3" max="3" width="28.42578125" bestFit="1" customWidth="1"/>
    <col min="4" max="4" width="21.28515625" customWidth="1"/>
    <col min="5" max="5" width="32.140625" customWidth="1"/>
    <col min="6" max="6" width="21.7109375" customWidth="1"/>
    <col min="7" max="7" width="30" customWidth="1"/>
    <col min="8" max="8" width="31" customWidth="1"/>
  </cols>
  <sheetData>
    <row r="1" spans="1:8" s="15" customFormat="1">
      <c r="A1" s="16"/>
      <c r="B1" s="16"/>
    </row>
    <row r="2" spans="1:8" s="13" customFormat="1" ht="31.5">
      <c r="A2" s="22" t="s">
        <v>471</v>
      </c>
      <c r="B2" s="17"/>
    </row>
    <row r="3" spans="1:8" s="15" customFormat="1" ht="15">
      <c r="A3" s="56" t="s">
        <v>2</v>
      </c>
      <c r="B3" s="16"/>
    </row>
    <row r="4" spans="1:8" s="15" customFormat="1">
      <c r="A4" s="16"/>
      <c r="B4" s="16"/>
    </row>
    <row r="5" spans="1:8" s="15" customFormat="1">
      <c r="A5" s="16"/>
      <c r="B5" s="16"/>
    </row>
    <row r="6" spans="1:8" ht="89.25">
      <c r="A6" s="175" t="s">
        <v>312</v>
      </c>
      <c r="B6" s="175" t="s">
        <v>472</v>
      </c>
      <c r="C6" s="66" t="s">
        <v>473</v>
      </c>
      <c r="D6" s="174" t="s">
        <v>474</v>
      </c>
      <c r="E6" s="174" t="s">
        <v>475</v>
      </c>
      <c r="F6" s="174" t="s">
        <v>476</v>
      </c>
      <c r="G6" s="174" t="s">
        <v>477</v>
      </c>
      <c r="H6" s="498" t="s">
        <v>478</v>
      </c>
    </row>
    <row r="7" spans="1:8">
      <c r="A7" s="531">
        <v>1</v>
      </c>
      <c r="B7" s="531" t="s">
        <v>29</v>
      </c>
      <c r="C7" s="532" t="s">
        <v>31</v>
      </c>
      <c r="D7" s="533" t="s">
        <v>479</v>
      </c>
      <c r="E7" s="533" t="s">
        <v>479</v>
      </c>
      <c r="F7" s="533" t="s">
        <v>479</v>
      </c>
      <c r="G7" s="533" t="s">
        <v>479</v>
      </c>
      <c r="H7" s="533" t="s">
        <v>479</v>
      </c>
    </row>
    <row r="8" spans="1:8">
      <c r="A8" s="531">
        <v>2</v>
      </c>
      <c r="B8" s="531" t="s">
        <v>43</v>
      </c>
      <c r="C8" s="532" t="s">
        <v>369</v>
      </c>
      <c r="D8" s="533">
        <v>55</v>
      </c>
      <c r="E8" s="534">
        <v>397</v>
      </c>
      <c r="F8" s="534">
        <v>203</v>
      </c>
      <c r="G8" s="534">
        <v>36</v>
      </c>
      <c r="H8" s="534">
        <v>35</v>
      </c>
    </row>
    <row r="9" spans="1:8">
      <c r="A9" s="531">
        <v>3</v>
      </c>
      <c r="B9" s="531" t="s">
        <v>43</v>
      </c>
      <c r="C9" s="532" t="s">
        <v>55</v>
      </c>
      <c r="D9" s="533">
        <v>59</v>
      </c>
      <c r="E9" s="533">
        <v>1088</v>
      </c>
      <c r="F9" s="534">
        <f>E9*0.51129</f>
        <v>556.28352000000007</v>
      </c>
      <c r="G9" s="534">
        <v>26</v>
      </c>
      <c r="H9" s="534">
        <v>32</v>
      </c>
    </row>
    <row r="10" spans="1:8">
      <c r="A10" s="531">
        <v>4</v>
      </c>
      <c r="B10" s="531" t="s">
        <v>61</v>
      </c>
      <c r="C10" s="532" t="s">
        <v>62</v>
      </c>
      <c r="D10" s="556" t="s">
        <v>479</v>
      </c>
      <c r="E10" s="556" t="s">
        <v>479</v>
      </c>
      <c r="F10" s="556" t="s">
        <v>479</v>
      </c>
      <c r="G10" s="556" t="s">
        <v>479</v>
      </c>
      <c r="H10" s="556" t="s">
        <v>479</v>
      </c>
    </row>
    <row r="11" spans="1:8">
      <c r="A11" s="531">
        <v>5</v>
      </c>
      <c r="B11" s="531" t="s">
        <v>61</v>
      </c>
      <c r="C11" s="532" t="s">
        <v>67</v>
      </c>
      <c r="D11" s="533">
        <v>847</v>
      </c>
      <c r="E11" s="533">
        <v>6453</v>
      </c>
      <c r="F11" s="533">
        <v>6453</v>
      </c>
      <c r="G11" s="533">
        <v>63</v>
      </c>
      <c r="H11" s="534">
        <v>443</v>
      </c>
    </row>
    <row r="12" spans="1:8">
      <c r="A12" s="531">
        <v>6</v>
      </c>
      <c r="B12" s="531" t="s">
        <v>70</v>
      </c>
      <c r="C12" s="532" t="s">
        <v>72</v>
      </c>
      <c r="D12" s="533">
        <v>802</v>
      </c>
      <c r="E12" s="533">
        <v>689</v>
      </c>
      <c r="F12" s="533">
        <v>376</v>
      </c>
      <c r="G12" s="534">
        <v>110</v>
      </c>
      <c r="H12" s="534">
        <v>153</v>
      </c>
    </row>
    <row r="13" spans="1:8" s="374" customFormat="1">
      <c r="A13" s="531">
        <v>7</v>
      </c>
      <c r="B13" s="531" t="s">
        <v>80</v>
      </c>
      <c r="C13" s="532" t="s">
        <v>81</v>
      </c>
      <c r="D13" s="533">
        <v>928131</v>
      </c>
      <c r="E13" s="533">
        <v>0</v>
      </c>
      <c r="F13" s="533">
        <v>0</v>
      </c>
      <c r="G13" s="534">
        <v>0</v>
      </c>
      <c r="H13" s="534">
        <v>0</v>
      </c>
    </row>
    <row r="14" spans="1:8" s="374" customFormat="1">
      <c r="A14" s="531">
        <v>8</v>
      </c>
      <c r="B14" s="531" t="s">
        <v>86</v>
      </c>
      <c r="C14" s="532" t="s">
        <v>87</v>
      </c>
      <c r="D14" s="535">
        <v>67</v>
      </c>
      <c r="E14" s="536">
        <v>562.39</v>
      </c>
      <c r="F14" s="537">
        <v>0</v>
      </c>
      <c r="G14" s="537">
        <v>20</v>
      </c>
      <c r="H14" s="537">
        <v>35</v>
      </c>
    </row>
    <row r="15" spans="1:8" s="335" customFormat="1">
      <c r="A15" s="531">
        <v>9</v>
      </c>
      <c r="B15" s="531" t="s">
        <v>96</v>
      </c>
      <c r="C15" s="532" t="s">
        <v>97</v>
      </c>
      <c r="D15" s="533">
        <v>84</v>
      </c>
      <c r="E15" s="534">
        <v>1001</v>
      </c>
      <c r="F15" s="534">
        <v>40</v>
      </c>
      <c r="G15" s="534">
        <v>426</v>
      </c>
      <c r="H15" s="534">
        <v>300</v>
      </c>
    </row>
    <row r="16" spans="1:8">
      <c r="A16" s="531">
        <v>10</v>
      </c>
      <c r="B16" s="531" t="s">
        <v>104</v>
      </c>
      <c r="C16" s="532" t="s">
        <v>105</v>
      </c>
      <c r="D16" s="533">
        <v>0</v>
      </c>
      <c r="E16" s="533">
        <v>0</v>
      </c>
      <c r="F16" s="533">
        <v>0</v>
      </c>
      <c r="G16" s="534">
        <v>0</v>
      </c>
      <c r="H16" s="534">
        <v>0</v>
      </c>
    </row>
    <row r="17" spans="1:8">
      <c r="A17" s="531">
        <v>11</v>
      </c>
      <c r="B17" s="531" t="s">
        <v>112</v>
      </c>
      <c r="C17" s="538" t="s">
        <v>113</v>
      </c>
      <c r="D17" s="533">
        <v>9768</v>
      </c>
      <c r="E17" s="533">
        <v>913122.1</v>
      </c>
      <c r="F17" s="533">
        <f>E17*0.13409</f>
        <v>122440.54238899998</v>
      </c>
      <c r="G17" s="533">
        <v>10917</v>
      </c>
      <c r="H17" s="534">
        <v>9527</v>
      </c>
    </row>
    <row r="18" spans="1:8">
      <c r="A18" s="531">
        <v>12</v>
      </c>
      <c r="B18" s="531" t="s">
        <v>122</v>
      </c>
      <c r="C18" s="532" t="s">
        <v>123</v>
      </c>
      <c r="D18" s="533">
        <v>15917</v>
      </c>
      <c r="E18" s="533" t="s">
        <v>479</v>
      </c>
      <c r="F18" s="533" t="s">
        <v>479</v>
      </c>
      <c r="G18" s="533" t="s">
        <v>50</v>
      </c>
      <c r="H18" s="534">
        <v>8765</v>
      </c>
    </row>
    <row r="19" spans="1:8">
      <c r="A19" s="531">
        <v>13</v>
      </c>
      <c r="B19" s="531" t="s">
        <v>132</v>
      </c>
      <c r="C19" s="532" t="s">
        <v>133</v>
      </c>
      <c r="D19" s="533" t="s">
        <v>479</v>
      </c>
      <c r="E19" s="533" t="s">
        <v>479</v>
      </c>
      <c r="F19" s="533" t="s">
        <v>479</v>
      </c>
      <c r="G19" s="534">
        <v>10325</v>
      </c>
      <c r="H19" s="534">
        <v>10993</v>
      </c>
    </row>
    <row r="20" spans="1:8" ht="14.25" customHeight="1">
      <c r="A20" s="531">
        <v>14</v>
      </c>
      <c r="B20" s="531" t="s">
        <v>140</v>
      </c>
      <c r="C20" s="532" t="s">
        <v>141</v>
      </c>
      <c r="D20" s="533">
        <v>610830</v>
      </c>
      <c r="E20" s="534">
        <v>2231832</v>
      </c>
      <c r="F20" s="534">
        <v>2231832</v>
      </c>
      <c r="G20" s="534">
        <v>279756</v>
      </c>
      <c r="H20" s="534">
        <v>290670</v>
      </c>
    </row>
    <row r="21" spans="1:8" s="374" customFormat="1">
      <c r="A21" s="531">
        <v>15</v>
      </c>
      <c r="B21" s="531" t="s">
        <v>145</v>
      </c>
      <c r="C21" s="532" t="s">
        <v>146</v>
      </c>
      <c r="D21" s="533">
        <v>349</v>
      </c>
      <c r="E21" s="533" t="s">
        <v>479</v>
      </c>
      <c r="F21" s="533" t="s">
        <v>479</v>
      </c>
      <c r="G21" s="534">
        <v>120</v>
      </c>
      <c r="H21" s="534">
        <v>20</v>
      </c>
    </row>
    <row r="22" spans="1:8">
      <c r="A22" s="539">
        <v>16</v>
      </c>
      <c r="B22" s="539" t="s">
        <v>480</v>
      </c>
      <c r="C22" s="39" t="s">
        <v>481</v>
      </c>
      <c r="D22" s="540">
        <v>383</v>
      </c>
      <c r="E22" s="534">
        <v>6069.8929544399998</v>
      </c>
      <c r="F22" s="534">
        <v>6069.8929544399998</v>
      </c>
      <c r="G22" s="541">
        <v>51</v>
      </c>
      <c r="H22" s="534">
        <v>68</v>
      </c>
    </row>
    <row r="23" spans="1:8" s="350" customFormat="1">
      <c r="A23" s="531">
        <v>17</v>
      </c>
      <c r="B23" s="531" t="s">
        <v>164</v>
      </c>
      <c r="C23" s="532" t="s">
        <v>386</v>
      </c>
      <c r="D23" s="533">
        <v>765</v>
      </c>
      <c r="E23" s="542">
        <v>6085129.2400000002</v>
      </c>
      <c r="F23" s="534">
        <f>E23*0.002495</f>
        <v>15182.3974538</v>
      </c>
      <c r="G23" s="541">
        <v>949</v>
      </c>
      <c r="H23" s="534">
        <v>516</v>
      </c>
    </row>
    <row r="24" spans="1:8">
      <c r="A24" s="531">
        <v>18</v>
      </c>
      <c r="B24" s="531" t="s">
        <v>173</v>
      </c>
      <c r="C24" s="532" t="s">
        <v>175</v>
      </c>
      <c r="D24" s="533">
        <v>0</v>
      </c>
      <c r="E24" s="542">
        <v>0</v>
      </c>
      <c r="F24" s="534"/>
      <c r="G24" s="541">
        <v>0</v>
      </c>
      <c r="H24" s="534">
        <v>0</v>
      </c>
    </row>
    <row r="25" spans="1:8">
      <c r="A25" s="531">
        <v>19</v>
      </c>
      <c r="B25" s="531" t="s">
        <v>181</v>
      </c>
      <c r="C25" s="532" t="s">
        <v>182</v>
      </c>
      <c r="D25" s="533">
        <v>61595</v>
      </c>
      <c r="E25" s="543">
        <v>658543</v>
      </c>
      <c r="F25" s="543">
        <f>E25</f>
        <v>658543</v>
      </c>
      <c r="G25" s="541">
        <v>58236</v>
      </c>
      <c r="H25" s="534">
        <v>53778</v>
      </c>
    </row>
    <row r="26" spans="1:8">
      <c r="A26" s="531">
        <v>20</v>
      </c>
      <c r="B26" s="531" t="s">
        <v>187</v>
      </c>
      <c r="C26" s="532" t="s">
        <v>188</v>
      </c>
      <c r="D26" s="533">
        <v>236</v>
      </c>
      <c r="E26" s="533">
        <v>125332</v>
      </c>
      <c r="F26" s="533">
        <f>E26*0.00188</f>
        <v>235.62415999999999</v>
      </c>
      <c r="G26" s="541">
        <v>154</v>
      </c>
      <c r="H26" s="534">
        <v>14</v>
      </c>
    </row>
    <row r="27" spans="1:8">
      <c r="A27" s="544">
        <v>21</v>
      </c>
      <c r="B27" s="544" t="s">
        <v>187</v>
      </c>
      <c r="C27" s="545" t="s">
        <v>193</v>
      </c>
      <c r="D27" s="546">
        <v>3585</v>
      </c>
      <c r="E27" s="547">
        <f>15724509494366/1000000</f>
        <v>15724509.494365999</v>
      </c>
      <c r="F27" s="548">
        <f>E27*0.00188</f>
        <v>29562.077849408077</v>
      </c>
      <c r="G27" s="549">
        <v>714</v>
      </c>
      <c r="H27" s="548">
        <v>396</v>
      </c>
    </row>
    <row r="28" spans="1:8">
      <c r="A28" s="531">
        <v>22</v>
      </c>
      <c r="B28" s="531" t="s">
        <v>198</v>
      </c>
      <c r="C28" s="532" t="s">
        <v>199</v>
      </c>
      <c r="D28" s="540">
        <v>0</v>
      </c>
      <c r="E28" s="540">
        <v>0</v>
      </c>
      <c r="F28" s="540">
        <v>0</v>
      </c>
      <c r="G28" s="541">
        <v>0</v>
      </c>
      <c r="H28" s="534">
        <v>0</v>
      </c>
    </row>
    <row r="29" spans="1:8">
      <c r="A29" s="531">
        <v>23</v>
      </c>
      <c r="B29" s="531" t="s">
        <v>198</v>
      </c>
      <c r="C29" s="532" t="s">
        <v>203</v>
      </c>
      <c r="D29" s="533">
        <v>3434</v>
      </c>
      <c r="E29" s="542">
        <v>8905</v>
      </c>
      <c r="F29" s="534">
        <v>8897</v>
      </c>
      <c r="G29" s="541">
        <v>40</v>
      </c>
      <c r="H29" s="534">
        <v>10</v>
      </c>
    </row>
    <row r="30" spans="1:8">
      <c r="A30" s="531">
        <v>24</v>
      </c>
      <c r="B30" s="550" t="s">
        <v>210</v>
      </c>
      <c r="C30" s="39" t="s">
        <v>212</v>
      </c>
      <c r="D30" s="540">
        <v>6222</v>
      </c>
      <c r="E30" s="533">
        <v>45824.7</v>
      </c>
      <c r="F30" s="533">
        <v>45824.7</v>
      </c>
      <c r="G30" s="541">
        <v>855</v>
      </c>
      <c r="H30" s="534">
        <v>58</v>
      </c>
    </row>
    <row r="31" spans="1:8">
      <c r="A31" s="531">
        <v>25</v>
      </c>
      <c r="B31" s="531" t="s">
        <v>217</v>
      </c>
      <c r="C31" s="532" t="s">
        <v>218</v>
      </c>
      <c r="D31" s="533">
        <v>1089</v>
      </c>
      <c r="E31" s="533">
        <v>892</v>
      </c>
      <c r="F31" s="534">
        <v>0</v>
      </c>
      <c r="G31" s="541">
        <v>173</v>
      </c>
      <c r="H31" s="534">
        <v>182</v>
      </c>
    </row>
    <row r="32" spans="1:8">
      <c r="A32" s="531">
        <v>26</v>
      </c>
      <c r="B32" s="531" t="s">
        <v>224</v>
      </c>
      <c r="C32" s="532" t="s">
        <v>388</v>
      </c>
      <c r="D32" s="533">
        <v>14</v>
      </c>
      <c r="E32" s="534">
        <v>12</v>
      </c>
      <c r="F32" s="534">
        <v>12</v>
      </c>
      <c r="G32" s="541">
        <v>1</v>
      </c>
      <c r="H32" s="534">
        <v>5</v>
      </c>
    </row>
    <row r="33" spans="1:8">
      <c r="A33" s="531">
        <v>27</v>
      </c>
      <c r="B33" s="531" t="s">
        <v>230</v>
      </c>
      <c r="C33" s="532" t="s">
        <v>231</v>
      </c>
      <c r="D33" s="533">
        <v>250</v>
      </c>
      <c r="E33" s="537">
        <v>15725</v>
      </c>
      <c r="F33" s="537">
        <v>2549</v>
      </c>
      <c r="G33" s="541">
        <v>58</v>
      </c>
      <c r="H33" s="534">
        <v>55</v>
      </c>
    </row>
    <row r="34" spans="1:8">
      <c r="A34" s="531">
        <v>28</v>
      </c>
      <c r="B34" s="531" t="s">
        <v>239</v>
      </c>
      <c r="C34" s="532" t="s">
        <v>240</v>
      </c>
      <c r="D34" s="533">
        <v>0</v>
      </c>
      <c r="E34" s="533">
        <v>0</v>
      </c>
      <c r="F34" s="533">
        <v>0</v>
      </c>
      <c r="G34" s="541">
        <v>0</v>
      </c>
      <c r="H34" s="534">
        <v>0</v>
      </c>
    </row>
    <row r="35" spans="1:8">
      <c r="A35" s="531">
        <v>29</v>
      </c>
      <c r="B35" s="531" t="s">
        <v>246</v>
      </c>
      <c r="C35" s="532" t="s">
        <v>247</v>
      </c>
      <c r="D35" s="533">
        <v>334444</v>
      </c>
      <c r="E35" s="533">
        <v>130595</v>
      </c>
      <c r="F35" s="533">
        <v>130595</v>
      </c>
      <c r="G35" s="541">
        <v>161157</v>
      </c>
      <c r="H35" s="534">
        <v>166397</v>
      </c>
    </row>
    <row r="36" spans="1:8">
      <c r="A36" s="531">
        <v>30</v>
      </c>
      <c r="B36" s="531" t="s">
        <v>251</v>
      </c>
      <c r="C36" s="532" t="s">
        <v>252</v>
      </c>
      <c r="D36" s="533">
        <v>13668</v>
      </c>
      <c r="E36" s="533">
        <v>1088522</v>
      </c>
      <c r="F36" s="533">
        <v>92287</v>
      </c>
      <c r="G36" s="541">
        <v>12650</v>
      </c>
      <c r="H36" s="533">
        <v>10763</v>
      </c>
    </row>
    <row r="37" spans="1:8" s="335" customFormat="1">
      <c r="A37" s="531">
        <v>31</v>
      </c>
      <c r="B37" s="531" t="s">
        <v>258</v>
      </c>
      <c r="C37" s="532" t="s">
        <v>259</v>
      </c>
      <c r="D37" s="551" t="s">
        <v>482</v>
      </c>
      <c r="E37" s="557" t="s">
        <v>459</v>
      </c>
      <c r="F37" s="557" t="s">
        <v>459</v>
      </c>
      <c r="G37" s="551" t="s">
        <v>483</v>
      </c>
      <c r="H37" s="552" t="s">
        <v>484</v>
      </c>
    </row>
    <row r="38" spans="1:8" s="335" customFormat="1">
      <c r="A38" s="531">
        <v>32</v>
      </c>
      <c r="B38" s="531" t="s">
        <v>269</v>
      </c>
      <c r="C38" s="532" t="s">
        <v>270</v>
      </c>
      <c r="D38" s="533">
        <v>6245</v>
      </c>
      <c r="E38" s="533">
        <v>44852</v>
      </c>
      <c r="F38" s="533">
        <v>44852</v>
      </c>
      <c r="G38" s="541">
        <v>3410</v>
      </c>
      <c r="H38" s="534">
        <v>3240</v>
      </c>
    </row>
    <row r="39" spans="1:8">
      <c r="A39" s="539">
        <v>33</v>
      </c>
      <c r="B39" s="531" t="s">
        <v>277</v>
      </c>
      <c r="C39" s="532" t="s">
        <v>278</v>
      </c>
      <c r="D39" s="553">
        <v>319</v>
      </c>
      <c r="E39" s="554">
        <v>25022</v>
      </c>
      <c r="F39" s="554">
        <v>0</v>
      </c>
      <c r="G39" s="555">
        <v>704</v>
      </c>
      <c r="H39" s="554">
        <v>194</v>
      </c>
    </row>
    <row r="40" spans="1:8">
      <c r="A40" s="531">
        <v>34</v>
      </c>
      <c r="B40" s="531" t="s">
        <v>285</v>
      </c>
      <c r="C40" s="532" t="s">
        <v>392</v>
      </c>
      <c r="D40" s="533">
        <v>544</v>
      </c>
      <c r="E40" s="534">
        <v>1473639</v>
      </c>
      <c r="F40" s="534">
        <f>1473639*0.00855</f>
        <v>12599.613450000001</v>
      </c>
      <c r="G40" s="541">
        <v>190</v>
      </c>
      <c r="H40" s="534">
        <v>162</v>
      </c>
    </row>
    <row r="41" spans="1:8" s="374" customFormat="1">
      <c r="A41" s="531">
        <v>35</v>
      </c>
      <c r="B41" s="531" t="s">
        <v>287</v>
      </c>
      <c r="C41" s="532" t="s">
        <v>288</v>
      </c>
      <c r="D41" s="533">
        <v>18846</v>
      </c>
      <c r="E41" s="546">
        <v>41330863.020000003</v>
      </c>
      <c r="F41" s="546" t="s">
        <v>485</v>
      </c>
      <c r="G41" s="549">
        <v>126090</v>
      </c>
      <c r="H41" s="548">
        <v>109084</v>
      </c>
    </row>
    <row r="42" spans="1:8">
      <c r="A42" s="531">
        <v>36</v>
      </c>
      <c r="B42" s="531" t="s">
        <v>295</v>
      </c>
      <c r="C42" s="532" t="s">
        <v>296</v>
      </c>
      <c r="D42" s="533">
        <v>339</v>
      </c>
      <c r="E42" s="533">
        <v>4486</v>
      </c>
      <c r="F42" s="533">
        <v>4486</v>
      </c>
      <c r="G42" s="541">
        <v>69</v>
      </c>
      <c r="H42" s="534">
        <v>83</v>
      </c>
    </row>
    <row r="43" spans="1:8">
      <c r="A43" s="531">
        <v>37</v>
      </c>
      <c r="B43" s="531" t="s">
        <v>305</v>
      </c>
      <c r="C43" s="532" t="s">
        <v>306</v>
      </c>
      <c r="D43" s="533">
        <v>204</v>
      </c>
      <c r="E43" s="534">
        <v>8354</v>
      </c>
      <c r="F43" s="534">
        <v>8354</v>
      </c>
      <c r="G43" s="541">
        <v>296</v>
      </c>
      <c r="H43" s="534">
        <v>173</v>
      </c>
    </row>
    <row r="44" spans="1:8">
      <c r="A44" s="531">
        <v>38</v>
      </c>
      <c r="B44" s="531" t="s">
        <v>314</v>
      </c>
      <c r="C44" s="532" t="s">
        <v>315</v>
      </c>
      <c r="D44" s="540">
        <v>21851</v>
      </c>
      <c r="E44" s="541">
        <v>741477</v>
      </c>
      <c r="F44" s="541">
        <f>E44*0.05176</f>
        <v>38378.849520000003</v>
      </c>
      <c r="G44" s="541">
        <v>34637</v>
      </c>
      <c r="H44" s="541">
        <v>2607</v>
      </c>
    </row>
    <row r="45" spans="1:8">
      <c r="A45" s="531">
        <v>39</v>
      </c>
      <c r="B45" s="531" t="s">
        <v>324</v>
      </c>
      <c r="C45" s="532" t="s">
        <v>325</v>
      </c>
      <c r="D45" s="533">
        <v>1071</v>
      </c>
      <c r="E45" s="533">
        <v>35826</v>
      </c>
      <c r="F45" s="533">
        <f>E45*0.02281</f>
        <v>817.19105999999999</v>
      </c>
      <c r="G45" s="541">
        <v>191</v>
      </c>
      <c r="H45" s="534">
        <v>204</v>
      </c>
    </row>
    <row r="46" spans="1:8">
      <c r="A46" s="531">
        <v>40</v>
      </c>
      <c r="B46" s="531" t="s">
        <v>334</v>
      </c>
      <c r="C46" s="532" t="s">
        <v>335</v>
      </c>
      <c r="D46" s="533">
        <v>20202</v>
      </c>
      <c r="E46" s="534">
        <v>200711</v>
      </c>
      <c r="F46" s="534">
        <f>E46*1.15985</f>
        <v>232794.65335000001</v>
      </c>
      <c r="G46" s="541">
        <v>4865</v>
      </c>
      <c r="H46" s="534">
        <v>5394</v>
      </c>
    </row>
    <row r="47" spans="1:8">
      <c r="A47" s="49"/>
      <c r="B47" s="49"/>
      <c r="C47" s="2"/>
      <c r="D47" s="2"/>
      <c r="E47" s="2"/>
      <c r="F47" s="2"/>
      <c r="G47" s="2"/>
      <c r="H47" s="2"/>
    </row>
  </sheetData>
  <pageMargins left="0.7" right="0.7" top="0.75" bottom="0.75" header="0.3" footer="0.3"/>
  <pageSetup paperSize="9" orientation="portrait" r:id="rId1"/>
  <headerFooter>
    <oddHeader>&amp;L&amp;"Calibri"&amp;10&amp;K000000Classified as Internal / Clasificado como Interno&amp;1#</oddHeader>
  </headerFooter>
  <legacyDrawing r:id="rId2"/>
  <tableParts count="1">
    <tablePart r:id="rId3"/>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C209"/>
  <sheetViews>
    <sheetView zoomScale="85" zoomScaleNormal="85" workbookViewId="0">
      <pane xSplit="3" ySplit="7" topLeftCell="D85" activePane="bottomRight" state="frozen"/>
      <selection pane="topRight" activeCell="D1" sqref="D1"/>
      <selection pane="bottomLeft" activeCell="A8" sqref="A8"/>
      <selection pane="bottomRight" activeCell="C113" sqref="C113:C117"/>
    </sheetView>
  </sheetViews>
  <sheetFormatPr defaultColWidth="11.42578125" defaultRowHeight="12.75" customHeight="1"/>
  <cols>
    <col min="1" max="1" width="4.42578125" style="2" customWidth="1"/>
    <col min="2" max="2" width="11.42578125" style="2"/>
    <col min="3" max="3" width="29.85546875" style="2" bestFit="1" customWidth="1"/>
    <col min="4" max="4" width="46.42578125" style="2" customWidth="1"/>
    <col min="5" max="6" width="14.7109375" style="49" customWidth="1"/>
    <col min="7" max="8" width="19" style="49" customWidth="1"/>
    <col min="9" max="9" width="16.85546875" style="49" customWidth="1"/>
    <col min="10" max="10" width="2.7109375" style="11" customWidth="1"/>
    <col min="11" max="11" width="48" style="2" bestFit="1" customWidth="1"/>
    <col min="12" max="12" width="15.42578125" style="49" customWidth="1"/>
    <col min="13" max="13" width="20.5703125" style="49" customWidth="1"/>
    <col min="14" max="14" width="2.7109375" style="11" customWidth="1"/>
    <col min="15" max="16" width="17.85546875" style="2" customWidth="1"/>
    <col min="17" max="17" width="2.7109375" style="11" customWidth="1"/>
    <col min="18" max="18" width="66.85546875" style="2" bestFit="1" customWidth="1"/>
    <col min="19" max="20" width="11.42578125" style="2"/>
    <col min="21" max="21" width="54.85546875" style="11" bestFit="1" customWidth="1"/>
    <col min="22" max="107" width="11.42578125" style="11"/>
    <col min="108" max="16384" width="11.42578125" style="2"/>
  </cols>
  <sheetData>
    <row r="1" spans="1:107" s="11" customFormat="1">
      <c r="E1" s="189"/>
      <c r="F1" s="189"/>
      <c r="G1" s="189"/>
      <c r="H1" s="189"/>
      <c r="I1" s="189"/>
      <c r="L1" s="189"/>
      <c r="M1" s="189"/>
    </row>
    <row r="2" spans="1:107" s="11" customFormat="1" ht="31.5">
      <c r="A2" s="14" t="s">
        <v>486</v>
      </c>
      <c r="E2" s="189"/>
      <c r="F2" s="189"/>
      <c r="G2" s="189"/>
      <c r="H2" s="189"/>
      <c r="I2" s="189"/>
      <c r="L2" s="189"/>
      <c r="M2" s="189"/>
    </row>
    <row r="3" spans="1:107" s="11" customFormat="1" ht="15">
      <c r="A3" s="56" t="s">
        <v>2</v>
      </c>
      <c r="E3" s="189"/>
      <c r="F3" s="189"/>
      <c r="G3" s="189"/>
      <c r="H3" s="189"/>
      <c r="I3" s="189"/>
      <c r="L3" s="189"/>
      <c r="M3" s="189"/>
    </row>
    <row r="4" spans="1:107" s="11" customFormat="1" ht="13.5" thickBot="1">
      <c r="E4" s="189"/>
      <c r="F4" s="189"/>
      <c r="G4" s="189"/>
      <c r="H4" s="189"/>
      <c r="I4" s="189"/>
      <c r="L4" s="189"/>
      <c r="M4" s="189"/>
    </row>
    <row r="5" spans="1:107" ht="26.1" customHeight="1">
      <c r="A5" s="11"/>
      <c r="B5" s="11"/>
      <c r="C5" s="11"/>
      <c r="D5" s="1627" t="s">
        <v>487</v>
      </c>
      <c r="E5" s="1628"/>
      <c r="F5" s="1628"/>
      <c r="G5" s="1628"/>
      <c r="H5" s="1628"/>
      <c r="I5" s="1629"/>
      <c r="J5" s="32"/>
      <c r="K5" s="1601" t="s">
        <v>488</v>
      </c>
      <c r="L5" s="1590"/>
      <c r="M5" s="1590" t="s">
        <v>489</v>
      </c>
      <c r="N5" s="32" t="s">
        <v>490</v>
      </c>
      <c r="O5" s="1601" t="s">
        <v>491</v>
      </c>
      <c r="P5" s="1590"/>
      <c r="Q5" s="32"/>
      <c r="R5" s="1601" t="s">
        <v>492</v>
      </c>
      <c r="S5" s="1605"/>
      <c r="T5" s="1592" t="s">
        <v>493</v>
      </c>
      <c r="U5" s="1644" t="s">
        <v>24</v>
      </c>
    </row>
    <row r="6" spans="1:107">
      <c r="A6" s="11"/>
      <c r="B6" s="11"/>
      <c r="C6" s="11"/>
      <c r="D6" s="190"/>
      <c r="I6" s="191"/>
      <c r="K6" s="190"/>
      <c r="L6" s="191"/>
      <c r="M6" s="1591"/>
      <c r="O6" s="190"/>
      <c r="P6" s="192"/>
      <c r="R6" s="190"/>
      <c r="T6" s="1593"/>
      <c r="U6" s="1645"/>
    </row>
    <row r="7" spans="1:107" ht="39" thickBot="1">
      <c r="A7" s="193"/>
      <c r="B7" s="193"/>
      <c r="C7" s="193"/>
      <c r="D7" s="194"/>
      <c r="E7" s="7" t="s">
        <v>494</v>
      </c>
      <c r="F7" s="7" t="s">
        <v>495</v>
      </c>
      <c r="G7" s="7" t="s">
        <v>496</v>
      </c>
      <c r="H7" s="7" t="s">
        <v>497</v>
      </c>
      <c r="I7" s="195" t="s">
        <v>498</v>
      </c>
      <c r="J7" s="31"/>
      <c r="K7" s="196"/>
      <c r="L7" s="195" t="s">
        <v>499</v>
      </c>
      <c r="M7" s="1591"/>
      <c r="N7" s="31"/>
      <c r="O7" s="196" t="s">
        <v>500</v>
      </c>
      <c r="P7" s="195" t="s">
        <v>501</v>
      </c>
      <c r="Q7" s="31"/>
      <c r="R7" s="197" t="s">
        <v>502</v>
      </c>
      <c r="S7" s="198"/>
      <c r="T7" s="1593"/>
      <c r="U7" s="1645"/>
    </row>
    <row r="8" spans="1:107" s="39" customFormat="1">
      <c r="A8" s="1352">
        <v>1</v>
      </c>
      <c r="B8" s="1352" t="s">
        <v>29</v>
      </c>
      <c r="C8" s="1353" t="s">
        <v>31</v>
      </c>
      <c r="D8" s="199" t="s">
        <v>453</v>
      </c>
      <c r="E8" s="200" t="s">
        <v>503</v>
      </c>
      <c r="F8" s="200"/>
      <c r="G8" s="200"/>
      <c r="H8" s="201"/>
      <c r="I8" s="202"/>
      <c r="J8" s="203"/>
      <c r="K8" s="204" t="s">
        <v>504</v>
      </c>
      <c r="L8" s="205"/>
      <c r="M8" s="206"/>
      <c r="N8" s="203"/>
      <c r="O8" s="1587">
        <v>410</v>
      </c>
      <c r="P8" s="1578">
        <v>54</v>
      </c>
      <c r="Q8" s="203"/>
      <c r="R8" s="204" t="s">
        <v>505</v>
      </c>
      <c r="S8" s="207"/>
      <c r="T8" s="208"/>
      <c r="U8" s="209"/>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row>
    <row r="9" spans="1:107" s="39" customFormat="1">
      <c r="A9" s="1352"/>
      <c r="B9" s="1352"/>
      <c r="C9" s="1353"/>
      <c r="D9" s="212" t="s">
        <v>506</v>
      </c>
      <c r="E9" s="213"/>
      <c r="F9" s="213"/>
      <c r="G9" s="213" t="s">
        <v>503</v>
      </c>
      <c r="H9" s="214"/>
      <c r="I9" s="215"/>
      <c r="J9" s="203"/>
      <c r="K9" s="216" t="s">
        <v>507</v>
      </c>
      <c r="L9" s="217"/>
      <c r="M9" s="206"/>
      <c r="N9" s="203"/>
      <c r="O9" s="1588"/>
      <c r="P9" s="1579"/>
      <c r="Q9" s="203"/>
      <c r="R9" s="216" t="s">
        <v>508</v>
      </c>
      <c r="S9" s="218"/>
      <c r="T9" s="219"/>
      <c r="U9" s="209"/>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row>
    <row r="10" spans="1:107" s="39" customFormat="1">
      <c r="A10" s="1352"/>
      <c r="B10" s="1352"/>
      <c r="C10" s="1353"/>
      <c r="D10" s="212" t="s">
        <v>509</v>
      </c>
      <c r="E10" s="213"/>
      <c r="F10" s="213"/>
      <c r="G10" s="213" t="s">
        <v>503</v>
      </c>
      <c r="H10" s="214"/>
      <c r="I10" s="215"/>
      <c r="J10" s="203"/>
      <c r="K10" s="216" t="s">
        <v>510</v>
      </c>
      <c r="L10" s="217"/>
      <c r="M10" s="206" t="s">
        <v>511</v>
      </c>
      <c r="N10" s="203"/>
      <c r="O10" s="1588"/>
      <c r="P10" s="1579"/>
      <c r="Q10" s="203"/>
      <c r="R10" s="216" t="s">
        <v>512</v>
      </c>
      <c r="S10" s="218" t="s">
        <v>503</v>
      </c>
      <c r="T10" s="219">
        <v>4</v>
      </c>
      <c r="U10" s="209" t="s">
        <v>513</v>
      </c>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c r="CA10" s="37"/>
      <c r="CB10" s="37"/>
      <c r="CC10" s="37"/>
      <c r="CD10" s="37"/>
      <c r="CE10" s="37"/>
      <c r="CF10" s="37"/>
      <c r="CG10" s="37"/>
      <c r="CH10" s="37"/>
      <c r="CI10" s="37"/>
      <c r="CJ10" s="37"/>
      <c r="CK10" s="37"/>
      <c r="CL10" s="37"/>
      <c r="CM10" s="37"/>
      <c r="CN10" s="37"/>
      <c r="CO10" s="37"/>
      <c r="CP10" s="37"/>
      <c r="CQ10" s="37"/>
      <c r="CR10" s="37"/>
      <c r="CS10" s="37"/>
      <c r="CT10" s="37"/>
      <c r="CU10" s="37"/>
      <c r="CV10" s="37"/>
      <c r="CW10" s="37"/>
      <c r="CX10" s="37"/>
      <c r="CY10" s="37"/>
      <c r="CZ10" s="37"/>
      <c r="DA10" s="37"/>
      <c r="DB10" s="37"/>
      <c r="DC10" s="37"/>
    </row>
    <row r="11" spans="1:107" s="39" customFormat="1">
      <c r="A11" s="1352"/>
      <c r="B11" s="1352"/>
      <c r="C11" s="1353"/>
      <c r="D11" s="212" t="s">
        <v>514</v>
      </c>
      <c r="E11" s="213"/>
      <c r="F11" s="213"/>
      <c r="G11" s="213" t="s">
        <v>503</v>
      </c>
      <c r="H11" s="214"/>
      <c r="I11" s="215"/>
      <c r="J11" s="203"/>
      <c r="K11" s="216" t="s">
        <v>515</v>
      </c>
      <c r="L11" s="217" t="s">
        <v>503</v>
      </c>
      <c r="M11" s="206"/>
      <c r="N11" s="203"/>
      <c r="O11" s="1588"/>
      <c r="P11" s="1579"/>
      <c r="Q11" s="203"/>
      <c r="R11" s="216" t="s">
        <v>516</v>
      </c>
      <c r="S11" s="218"/>
      <c r="T11" s="219"/>
      <c r="U11" s="209"/>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c r="CD11" s="37"/>
      <c r="CE11" s="37"/>
      <c r="CF11" s="37"/>
      <c r="CG11" s="37"/>
      <c r="CH11" s="37"/>
      <c r="CI11" s="37"/>
      <c r="CJ11" s="37"/>
      <c r="CK11" s="37"/>
      <c r="CL11" s="37"/>
      <c r="CM11" s="37"/>
      <c r="CN11" s="37"/>
      <c r="CO11" s="37"/>
      <c r="CP11" s="37"/>
      <c r="CQ11" s="37"/>
      <c r="CR11" s="37"/>
      <c r="CS11" s="37"/>
      <c r="CT11" s="37"/>
      <c r="CU11" s="37"/>
      <c r="CV11" s="37"/>
      <c r="CW11" s="37"/>
      <c r="CX11" s="37"/>
      <c r="CY11" s="37"/>
      <c r="CZ11" s="37"/>
      <c r="DA11" s="37"/>
      <c r="DB11" s="37"/>
      <c r="DC11" s="37"/>
    </row>
    <row r="12" spans="1:107" s="39" customFormat="1">
      <c r="A12" s="1352"/>
      <c r="B12" s="1352"/>
      <c r="C12" s="1353"/>
      <c r="D12" s="220" t="s">
        <v>404</v>
      </c>
      <c r="E12" s="221"/>
      <c r="F12" s="221"/>
      <c r="G12" s="221" t="s">
        <v>503</v>
      </c>
      <c r="H12" s="222"/>
      <c r="I12" s="223"/>
      <c r="J12" s="203"/>
      <c r="K12" s="224" t="s">
        <v>517</v>
      </c>
      <c r="L12" s="225"/>
      <c r="M12" s="226"/>
      <c r="N12" s="203"/>
      <c r="O12" s="1589"/>
      <c r="P12" s="1580"/>
      <c r="Q12" s="203"/>
      <c r="R12" s="227" t="s">
        <v>518</v>
      </c>
      <c r="S12" s="228"/>
      <c r="T12" s="229"/>
      <c r="U12" s="230"/>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37"/>
      <c r="CD12" s="37"/>
      <c r="CE12" s="37"/>
      <c r="CF12" s="37"/>
      <c r="CG12" s="37"/>
      <c r="CH12" s="37"/>
      <c r="CI12" s="37"/>
      <c r="CJ12" s="37"/>
      <c r="CK12" s="37"/>
      <c r="CL12" s="37"/>
      <c r="CM12" s="37"/>
      <c r="CN12" s="37"/>
      <c r="CO12" s="37"/>
      <c r="CP12" s="37"/>
      <c r="CQ12" s="37"/>
      <c r="CR12" s="37"/>
      <c r="CS12" s="37"/>
      <c r="CT12" s="37"/>
      <c r="CU12" s="37"/>
      <c r="CV12" s="37"/>
      <c r="CW12" s="37"/>
      <c r="CX12" s="37"/>
      <c r="CY12" s="37"/>
      <c r="CZ12" s="37"/>
      <c r="DA12" s="37"/>
      <c r="DB12" s="37"/>
      <c r="DC12" s="37"/>
    </row>
    <row r="13" spans="1:107" s="37" customFormat="1">
      <c r="A13" s="1493">
        <v>2</v>
      </c>
      <c r="B13" s="1493" t="s">
        <v>43</v>
      </c>
      <c r="C13" s="1407" t="s">
        <v>369</v>
      </c>
      <c r="D13" s="231" t="s">
        <v>453</v>
      </c>
      <c r="E13" s="232"/>
      <c r="F13" s="232" t="s">
        <v>503</v>
      </c>
      <c r="G13" s="232"/>
      <c r="H13" s="233"/>
      <c r="I13" s="234"/>
      <c r="J13" s="36"/>
      <c r="K13" s="235" t="s">
        <v>504</v>
      </c>
      <c r="L13" s="236" t="s">
        <v>503</v>
      </c>
      <c r="M13" s="237"/>
      <c r="N13" s="36"/>
      <c r="O13" s="1581">
        <v>22</v>
      </c>
      <c r="P13" s="1584">
        <v>1271595</v>
      </c>
      <c r="Q13" s="36"/>
      <c r="R13" s="235" t="s">
        <v>505</v>
      </c>
      <c r="S13" s="238"/>
      <c r="T13" s="239"/>
      <c r="U13" s="240"/>
    </row>
    <row r="14" spans="1:107" s="37" customFormat="1">
      <c r="A14" s="1494"/>
      <c r="B14" s="1494"/>
      <c r="C14" s="1408"/>
      <c r="D14" s="241" t="s">
        <v>506</v>
      </c>
      <c r="E14" s="242"/>
      <c r="F14" s="242" t="s">
        <v>503</v>
      </c>
      <c r="G14" s="242"/>
      <c r="H14" s="243"/>
      <c r="I14" s="244"/>
      <c r="J14" s="36"/>
      <c r="K14" s="245" t="s">
        <v>507</v>
      </c>
      <c r="L14" s="246"/>
      <c r="M14" s="247"/>
      <c r="N14" s="36"/>
      <c r="O14" s="1582"/>
      <c r="P14" s="1585"/>
      <c r="Q14" s="36"/>
      <c r="R14" s="245" t="s">
        <v>508</v>
      </c>
      <c r="S14" s="248"/>
      <c r="T14" s="239"/>
      <c r="U14" s="240"/>
    </row>
    <row r="15" spans="1:107" s="37" customFormat="1">
      <c r="A15" s="1494"/>
      <c r="B15" s="1494"/>
      <c r="C15" s="1408"/>
      <c r="D15" s="241" t="s">
        <v>509</v>
      </c>
      <c r="E15" s="242"/>
      <c r="F15" s="242" t="s">
        <v>503</v>
      </c>
      <c r="G15" s="242"/>
      <c r="H15" s="243"/>
      <c r="I15" s="244"/>
      <c r="J15" s="36"/>
      <c r="K15" s="245" t="s">
        <v>510</v>
      </c>
      <c r="L15" s="246" t="s">
        <v>503</v>
      </c>
      <c r="M15" s="247"/>
      <c r="N15" s="36"/>
      <c r="O15" s="1582"/>
      <c r="P15" s="1585"/>
      <c r="Q15" s="36"/>
      <c r="R15" s="245" t="s">
        <v>512</v>
      </c>
      <c r="S15" s="248" t="s">
        <v>503</v>
      </c>
      <c r="T15" s="239"/>
      <c r="U15" s="240"/>
    </row>
    <row r="16" spans="1:107" s="37" customFormat="1">
      <c r="A16" s="1494"/>
      <c r="B16" s="1494"/>
      <c r="C16" s="1408"/>
      <c r="D16" s="241" t="s">
        <v>514</v>
      </c>
      <c r="E16" s="242"/>
      <c r="F16" s="242" t="s">
        <v>503</v>
      </c>
      <c r="G16" s="242"/>
      <c r="H16" s="243"/>
      <c r="I16" s="244"/>
      <c r="J16" s="36"/>
      <c r="K16" s="245" t="s">
        <v>515</v>
      </c>
      <c r="L16" s="246"/>
      <c r="M16" s="247"/>
      <c r="N16" s="36"/>
      <c r="O16" s="1582"/>
      <c r="P16" s="1585"/>
      <c r="Q16" s="36"/>
      <c r="R16" s="245" t="s">
        <v>516</v>
      </c>
      <c r="S16" s="248"/>
      <c r="T16" s="239"/>
      <c r="U16" s="240"/>
    </row>
    <row r="17" spans="1:107" s="37" customFormat="1">
      <c r="A17" s="1495"/>
      <c r="B17" s="1495"/>
      <c r="C17" s="1409"/>
      <c r="D17" s="249" t="s">
        <v>404</v>
      </c>
      <c r="E17" s="250"/>
      <c r="F17" s="250" t="s">
        <v>503</v>
      </c>
      <c r="G17" s="250"/>
      <c r="H17" s="251"/>
      <c r="I17" s="252"/>
      <c r="J17" s="36"/>
      <c r="K17" s="253" t="s">
        <v>517</v>
      </c>
      <c r="L17" s="254"/>
      <c r="M17" s="255"/>
      <c r="N17" s="36"/>
      <c r="O17" s="1583"/>
      <c r="P17" s="1586"/>
      <c r="Q17" s="36"/>
      <c r="R17" s="256" t="s">
        <v>518</v>
      </c>
      <c r="S17" s="257"/>
      <c r="T17" s="258"/>
      <c r="U17" s="259"/>
    </row>
    <row r="18" spans="1:107" s="39" customFormat="1">
      <c r="A18" s="1352">
        <v>3</v>
      </c>
      <c r="B18" s="1352" t="s">
        <v>43</v>
      </c>
      <c r="C18" s="1353" t="s">
        <v>55</v>
      </c>
      <c r="D18" s="199" t="s">
        <v>453</v>
      </c>
      <c r="E18" s="200"/>
      <c r="F18" s="200" t="s">
        <v>503</v>
      </c>
      <c r="G18" s="200"/>
      <c r="H18" s="201"/>
      <c r="I18" s="202"/>
      <c r="J18" s="203"/>
      <c r="K18" s="204" t="s">
        <v>519</v>
      </c>
      <c r="L18" s="205" t="s">
        <v>503</v>
      </c>
      <c r="M18" s="260"/>
      <c r="N18" s="203"/>
      <c r="O18" s="1587">
        <v>3</v>
      </c>
      <c r="P18" s="1578">
        <v>670122</v>
      </c>
      <c r="Q18" s="203"/>
      <c r="R18" s="204" t="s">
        <v>505</v>
      </c>
      <c r="S18" s="207"/>
      <c r="T18" s="219"/>
      <c r="U18" s="240"/>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row>
    <row r="19" spans="1:107" s="39" customFormat="1">
      <c r="A19" s="1352"/>
      <c r="B19" s="1352"/>
      <c r="C19" s="1353"/>
      <c r="D19" s="212" t="s">
        <v>506</v>
      </c>
      <c r="E19" s="213"/>
      <c r="F19" s="213"/>
      <c r="G19" s="213"/>
      <c r="H19" s="214"/>
      <c r="I19" s="215"/>
      <c r="J19" s="203"/>
      <c r="K19" s="216" t="s">
        <v>507</v>
      </c>
      <c r="L19" s="217"/>
      <c r="M19" s="206"/>
      <c r="N19" s="203"/>
      <c r="O19" s="1588"/>
      <c r="P19" s="1579"/>
      <c r="Q19" s="203"/>
      <c r="R19" s="216" t="s">
        <v>508</v>
      </c>
      <c r="S19" s="218"/>
      <c r="T19" s="219"/>
      <c r="U19" s="240"/>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row>
    <row r="20" spans="1:107" s="39" customFormat="1">
      <c r="A20" s="1352"/>
      <c r="B20" s="1352"/>
      <c r="C20" s="1353"/>
      <c r="D20" s="212" t="s">
        <v>509</v>
      </c>
      <c r="E20" s="213"/>
      <c r="F20" s="213" t="s">
        <v>503</v>
      </c>
      <c r="G20" s="213"/>
      <c r="H20" s="214"/>
      <c r="I20" s="215"/>
      <c r="J20" s="203"/>
      <c r="K20" s="216" t="s">
        <v>510</v>
      </c>
      <c r="L20" s="217" t="s">
        <v>503</v>
      </c>
      <c r="M20" s="206"/>
      <c r="N20" s="203"/>
      <c r="O20" s="1588"/>
      <c r="P20" s="1579"/>
      <c r="Q20" s="203"/>
      <c r="R20" s="216" t="s">
        <v>512</v>
      </c>
      <c r="S20" s="218" t="s">
        <v>503</v>
      </c>
      <c r="T20" s="219"/>
      <c r="U20" s="240"/>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c r="CI20" s="37"/>
      <c r="CJ20" s="37"/>
      <c r="CK20" s="37"/>
      <c r="CL20" s="37"/>
      <c r="CM20" s="37"/>
      <c r="CN20" s="37"/>
      <c r="CO20" s="37"/>
      <c r="CP20" s="37"/>
      <c r="CQ20" s="37"/>
      <c r="CR20" s="37"/>
      <c r="CS20" s="37"/>
      <c r="CT20" s="37"/>
      <c r="CU20" s="37"/>
      <c r="CV20" s="37"/>
      <c r="CW20" s="37"/>
      <c r="CX20" s="37"/>
      <c r="CY20" s="37"/>
      <c r="CZ20" s="37"/>
      <c r="DA20" s="37"/>
      <c r="DB20" s="37"/>
      <c r="DC20" s="37"/>
    </row>
    <row r="21" spans="1:107" s="39" customFormat="1">
      <c r="A21" s="1352"/>
      <c r="B21" s="1352"/>
      <c r="C21" s="1353"/>
      <c r="D21" s="212" t="s">
        <v>514</v>
      </c>
      <c r="E21" s="213"/>
      <c r="F21" s="213" t="s">
        <v>503</v>
      </c>
      <c r="G21" s="213"/>
      <c r="H21" s="214"/>
      <c r="I21" s="215"/>
      <c r="J21" s="203"/>
      <c r="K21" s="216" t="s">
        <v>515</v>
      </c>
      <c r="L21" s="217"/>
      <c r="M21" s="206"/>
      <c r="N21" s="203"/>
      <c r="O21" s="1588"/>
      <c r="P21" s="1579"/>
      <c r="Q21" s="203"/>
      <c r="R21" s="216" t="s">
        <v>516</v>
      </c>
      <c r="S21" s="218"/>
      <c r="T21" s="219"/>
      <c r="U21" s="240"/>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c r="CK21" s="37"/>
      <c r="CL21" s="37"/>
      <c r="CM21" s="37"/>
      <c r="CN21" s="37"/>
      <c r="CO21" s="37"/>
      <c r="CP21" s="37"/>
      <c r="CQ21" s="37"/>
      <c r="CR21" s="37"/>
      <c r="CS21" s="37"/>
      <c r="CT21" s="37"/>
      <c r="CU21" s="37"/>
      <c r="CV21" s="37"/>
      <c r="CW21" s="37"/>
      <c r="CX21" s="37"/>
      <c r="CY21" s="37"/>
      <c r="CZ21" s="37"/>
      <c r="DA21" s="37"/>
      <c r="DB21" s="37"/>
      <c r="DC21" s="37"/>
    </row>
    <row r="22" spans="1:107" s="39" customFormat="1">
      <c r="A22" s="1352"/>
      <c r="B22" s="1352"/>
      <c r="C22" s="1353"/>
      <c r="D22" s="220" t="s">
        <v>404</v>
      </c>
      <c r="E22" s="221"/>
      <c r="F22" s="221" t="s">
        <v>503</v>
      </c>
      <c r="G22" s="221"/>
      <c r="H22" s="222"/>
      <c r="I22" s="223"/>
      <c r="J22" s="203"/>
      <c r="K22" s="224" t="s">
        <v>517</v>
      </c>
      <c r="L22" s="225"/>
      <c r="M22" s="226"/>
      <c r="N22" s="203"/>
      <c r="O22" s="1589"/>
      <c r="P22" s="1580"/>
      <c r="Q22" s="203"/>
      <c r="R22" s="227" t="s">
        <v>518</v>
      </c>
      <c r="S22" s="228"/>
      <c r="T22" s="229"/>
      <c r="U22" s="259"/>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c r="DA22" s="37"/>
      <c r="DB22" s="37"/>
      <c r="DC22" s="37"/>
    </row>
    <row r="23" spans="1:107" s="37" customFormat="1">
      <c r="A23" s="1493">
        <v>4</v>
      </c>
      <c r="B23" s="1493" t="s">
        <v>61</v>
      </c>
      <c r="C23" s="1407" t="s">
        <v>62</v>
      </c>
      <c r="D23" s="231" t="s">
        <v>453</v>
      </c>
      <c r="E23" s="232"/>
      <c r="F23" s="232" t="s">
        <v>503</v>
      </c>
      <c r="G23" s="232"/>
      <c r="H23" s="233"/>
      <c r="I23" s="234"/>
      <c r="J23" s="36"/>
      <c r="K23" s="235" t="s">
        <v>504</v>
      </c>
      <c r="L23" s="236"/>
      <c r="M23" s="237"/>
      <c r="N23" s="36"/>
      <c r="O23" s="1635">
        <v>8570</v>
      </c>
      <c r="P23" s="1584"/>
      <c r="Q23" s="36"/>
      <c r="R23" s="235" t="s">
        <v>505</v>
      </c>
      <c r="S23" s="238" t="s">
        <v>503</v>
      </c>
      <c r="T23" s="239"/>
      <c r="U23" s="240"/>
    </row>
    <row r="24" spans="1:107" s="37" customFormat="1">
      <c r="A24" s="1494"/>
      <c r="B24" s="1494"/>
      <c r="C24" s="1408"/>
      <c r="D24" s="241" t="s">
        <v>506</v>
      </c>
      <c r="E24" s="242"/>
      <c r="F24" s="242" t="s">
        <v>503</v>
      </c>
      <c r="G24" s="242"/>
      <c r="H24" s="243"/>
      <c r="I24" s="244"/>
      <c r="J24" s="36"/>
      <c r="K24" s="245" t="s">
        <v>507</v>
      </c>
      <c r="L24" s="246"/>
      <c r="M24" s="247"/>
      <c r="N24" s="36"/>
      <c r="O24" s="1636"/>
      <c r="P24" s="1585"/>
      <c r="Q24" s="36"/>
      <c r="R24" s="245" t="s">
        <v>508</v>
      </c>
      <c r="S24" s="248"/>
      <c r="T24" s="239"/>
      <c r="U24" s="240"/>
    </row>
    <row r="25" spans="1:107" s="37" customFormat="1">
      <c r="A25" s="1494"/>
      <c r="B25" s="1494"/>
      <c r="C25" s="1408"/>
      <c r="D25" s="241" t="s">
        <v>509</v>
      </c>
      <c r="E25" s="242"/>
      <c r="F25" s="242" t="s">
        <v>503</v>
      </c>
      <c r="G25" s="242"/>
      <c r="H25" s="243"/>
      <c r="I25" s="244"/>
      <c r="J25" s="36"/>
      <c r="K25" s="245" t="s">
        <v>510</v>
      </c>
      <c r="L25" s="246" t="s">
        <v>503</v>
      </c>
      <c r="M25" s="247"/>
      <c r="N25" s="36"/>
      <c r="O25" s="1636"/>
      <c r="P25" s="1585"/>
      <c r="Q25" s="36"/>
      <c r="R25" s="245" t="s">
        <v>512</v>
      </c>
      <c r="S25" s="248"/>
      <c r="T25" s="239"/>
      <c r="U25" s="240"/>
    </row>
    <row r="26" spans="1:107" s="37" customFormat="1">
      <c r="A26" s="1494"/>
      <c r="B26" s="1494"/>
      <c r="C26" s="1408"/>
      <c r="D26" s="241" t="s">
        <v>514</v>
      </c>
      <c r="E26" s="242"/>
      <c r="F26" s="242" t="s">
        <v>503</v>
      </c>
      <c r="G26" s="242"/>
      <c r="H26" s="243"/>
      <c r="I26" s="244"/>
      <c r="J26" s="36"/>
      <c r="K26" s="245" t="s">
        <v>515</v>
      </c>
      <c r="L26" s="246"/>
      <c r="M26" s="247"/>
      <c r="N26" s="36"/>
      <c r="O26" s="1636"/>
      <c r="P26" s="1585"/>
      <c r="Q26" s="36"/>
      <c r="R26" s="245" t="s">
        <v>516</v>
      </c>
      <c r="S26" s="248"/>
      <c r="T26" s="239"/>
      <c r="U26" s="240"/>
    </row>
    <row r="27" spans="1:107" s="37" customFormat="1">
      <c r="A27" s="1495"/>
      <c r="B27" s="1495"/>
      <c r="C27" s="1409"/>
      <c r="D27" s="249" t="s">
        <v>404</v>
      </c>
      <c r="E27" s="250"/>
      <c r="F27" s="250" t="s">
        <v>503</v>
      </c>
      <c r="G27" s="250"/>
      <c r="H27" s="251"/>
      <c r="I27" s="252"/>
      <c r="J27" s="36"/>
      <c r="K27" s="253" t="s">
        <v>517</v>
      </c>
      <c r="L27" s="254"/>
      <c r="M27" s="255"/>
      <c r="N27" s="36"/>
      <c r="O27" s="1637"/>
      <c r="P27" s="1586"/>
      <c r="Q27" s="36"/>
      <c r="R27" s="256" t="s">
        <v>518</v>
      </c>
      <c r="S27" s="257"/>
      <c r="T27" s="258"/>
      <c r="U27" s="259"/>
    </row>
    <row r="28" spans="1:107" s="39" customFormat="1" ht="12.75" customHeight="1">
      <c r="A28" s="1493">
        <v>5</v>
      </c>
      <c r="B28" s="1493" t="s">
        <v>61</v>
      </c>
      <c r="C28" s="1353" t="s">
        <v>67</v>
      </c>
      <c r="D28" s="199" t="s">
        <v>453</v>
      </c>
      <c r="E28" s="200"/>
      <c r="F28" s="200"/>
      <c r="G28" s="200" t="s">
        <v>503</v>
      </c>
      <c r="H28" s="201"/>
      <c r="I28" s="202"/>
      <c r="J28" s="203"/>
      <c r="K28" s="204" t="s">
        <v>504</v>
      </c>
      <c r="L28" s="205"/>
      <c r="M28" s="206"/>
      <c r="N28" s="203"/>
      <c r="O28" s="1587">
        <v>783</v>
      </c>
      <c r="P28" s="1578">
        <v>90</v>
      </c>
      <c r="Q28" s="203"/>
      <c r="R28" s="204" t="s">
        <v>505</v>
      </c>
      <c r="S28" s="207"/>
      <c r="T28" s="219"/>
      <c r="U28" s="209"/>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37"/>
      <c r="CH28" s="37"/>
      <c r="CI28" s="37"/>
      <c r="CJ28" s="37"/>
      <c r="CK28" s="37"/>
      <c r="CL28" s="37"/>
      <c r="CM28" s="37"/>
      <c r="CN28" s="37"/>
      <c r="CO28" s="37"/>
      <c r="CP28" s="37"/>
      <c r="CQ28" s="37"/>
      <c r="CR28" s="37"/>
      <c r="CS28" s="37"/>
      <c r="CT28" s="37"/>
      <c r="CU28" s="37"/>
      <c r="CV28" s="37"/>
      <c r="CW28" s="37"/>
      <c r="CX28" s="37"/>
      <c r="CY28" s="37"/>
      <c r="CZ28" s="37"/>
      <c r="DA28" s="37"/>
      <c r="DB28" s="37"/>
      <c r="DC28" s="37"/>
    </row>
    <row r="29" spans="1:107" s="39" customFormat="1">
      <c r="A29" s="1494"/>
      <c r="B29" s="1494"/>
      <c r="C29" s="1353"/>
      <c r="D29" s="212" t="s">
        <v>506</v>
      </c>
      <c r="E29" s="213"/>
      <c r="F29" s="213"/>
      <c r="G29" s="213" t="s">
        <v>503</v>
      </c>
      <c r="H29" s="214"/>
      <c r="I29" s="215"/>
      <c r="J29" s="203"/>
      <c r="K29" s="216" t="s">
        <v>507</v>
      </c>
      <c r="L29" s="217"/>
      <c r="M29" s="206"/>
      <c r="N29" s="203"/>
      <c r="O29" s="1588"/>
      <c r="P29" s="1579"/>
      <c r="Q29" s="203"/>
      <c r="R29" s="216" t="s">
        <v>508</v>
      </c>
      <c r="S29" s="218"/>
      <c r="T29" s="219"/>
      <c r="U29" s="209"/>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37"/>
      <c r="CG29" s="37"/>
      <c r="CH29" s="37"/>
      <c r="CI29" s="37"/>
      <c r="CJ29" s="37"/>
      <c r="CK29" s="37"/>
      <c r="CL29" s="37"/>
      <c r="CM29" s="37"/>
      <c r="CN29" s="37"/>
      <c r="CO29" s="37"/>
      <c r="CP29" s="37"/>
      <c r="CQ29" s="37"/>
      <c r="CR29" s="37"/>
      <c r="CS29" s="37"/>
      <c r="CT29" s="37"/>
      <c r="CU29" s="37"/>
      <c r="CV29" s="37"/>
      <c r="CW29" s="37"/>
      <c r="CX29" s="37"/>
      <c r="CY29" s="37"/>
      <c r="CZ29" s="37"/>
      <c r="DA29" s="37"/>
      <c r="DB29" s="37"/>
      <c r="DC29" s="37"/>
    </row>
    <row r="30" spans="1:107" s="39" customFormat="1">
      <c r="A30" s="1494"/>
      <c r="B30" s="1494"/>
      <c r="C30" s="1353"/>
      <c r="D30" s="212" t="s">
        <v>509</v>
      </c>
      <c r="E30" s="213"/>
      <c r="F30" s="213"/>
      <c r="G30" s="213"/>
      <c r="H30" s="214"/>
      <c r="I30" s="215"/>
      <c r="J30" s="203"/>
      <c r="K30" s="216" t="s">
        <v>510</v>
      </c>
      <c r="L30" s="217"/>
      <c r="M30" s="206"/>
      <c r="N30" s="203"/>
      <c r="O30" s="1588"/>
      <c r="P30" s="1579"/>
      <c r="Q30" s="203"/>
      <c r="R30" s="216" t="s">
        <v>512</v>
      </c>
      <c r="S30" s="218" t="s">
        <v>503</v>
      </c>
      <c r="T30" s="219"/>
      <c r="U30" s="209"/>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c r="CH30" s="37"/>
      <c r="CI30" s="37"/>
      <c r="CJ30" s="37"/>
      <c r="CK30" s="37"/>
      <c r="CL30" s="37"/>
      <c r="CM30" s="37"/>
      <c r="CN30" s="37"/>
      <c r="CO30" s="37"/>
      <c r="CP30" s="37"/>
      <c r="CQ30" s="37"/>
      <c r="CR30" s="37"/>
      <c r="CS30" s="37"/>
      <c r="CT30" s="37"/>
      <c r="CU30" s="37"/>
      <c r="CV30" s="37"/>
      <c r="CW30" s="37"/>
      <c r="CX30" s="37"/>
      <c r="CY30" s="37"/>
      <c r="CZ30" s="37"/>
      <c r="DA30" s="37"/>
      <c r="DB30" s="37"/>
      <c r="DC30" s="37"/>
    </row>
    <row r="31" spans="1:107" s="39" customFormat="1">
      <c r="A31" s="1494"/>
      <c r="B31" s="1494"/>
      <c r="C31" s="1353"/>
      <c r="D31" s="212" t="s">
        <v>514</v>
      </c>
      <c r="E31" s="213"/>
      <c r="F31" s="213"/>
      <c r="G31" s="213" t="s">
        <v>503</v>
      </c>
      <c r="H31" s="214"/>
      <c r="I31" s="215"/>
      <c r="J31" s="203"/>
      <c r="K31" s="216" t="s">
        <v>515</v>
      </c>
      <c r="L31" s="217" t="s">
        <v>503</v>
      </c>
      <c r="M31" s="206"/>
      <c r="N31" s="203"/>
      <c r="O31" s="1588"/>
      <c r="P31" s="1579"/>
      <c r="Q31" s="203"/>
      <c r="R31" s="216" t="s">
        <v>516</v>
      </c>
      <c r="S31" s="218"/>
      <c r="T31" s="219"/>
      <c r="U31" s="209"/>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c r="CD31" s="37"/>
      <c r="CE31" s="37"/>
      <c r="CF31" s="37"/>
      <c r="CG31" s="37"/>
      <c r="CH31" s="37"/>
      <c r="CI31" s="37"/>
      <c r="CJ31" s="37"/>
      <c r="CK31" s="37"/>
      <c r="CL31" s="37"/>
      <c r="CM31" s="37"/>
      <c r="CN31" s="37"/>
      <c r="CO31" s="37"/>
      <c r="CP31" s="37"/>
      <c r="CQ31" s="37"/>
      <c r="CR31" s="37"/>
      <c r="CS31" s="37"/>
      <c r="CT31" s="37"/>
      <c r="CU31" s="37"/>
      <c r="CV31" s="37"/>
      <c r="CW31" s="37"/>
      <c r="CX31" s="37"/>
      <c r="CY31" s="37"/>
      <c r="CZ31" s="37"/>
      <c r="DA31" s="37"/>
      <c r="DB31" s="37"/>
      <c r="DC31" s="37"/>
    </row>
    <row r="32" spans="1:107" s="39" customFormat="1">
      <c r="A32" s="1495"/>
      <c r="B32" s="1495"/>
      <c r="C32" s="1353"/>
      <c r="D32" s="220" t="s">
        <v>404</v>
      </c>
      <c r="E32" s="221"/>
      <c r="F32" s="221"/>
      <c r="G32" s="221" t="s">
        <v>503</v>
      </c>
      <c r="H32" s="222"/>
      <c r="I32" s="223"/>
      <c r="J32" s="203"/>
      <c r="K32" s="224" t="s">
        <v>517</v>
      </c>
      <c r="L32" s="225"/>
      <c r="M32" s="206"/>
      <c r="N32" s="203"/>
      <c r="O32" s="1589"/>
      <c r="P32" s="1580"/>
      <c r="Q32" s="203"/>
      <c r="R32" s="227" t="s">
        <v>518</v>
      </c>
      <c r="S32" s="228"/>
      <c r="T32" s="229"/>
      <c r="U32" s="230"/>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c r="CD32" s="37"/>
      <c r="CE32" s="37"/>
      <c r="CF32" s="37"/>
      <c r="CG32" s="37"/>
      <c r="CH32" s="37"/>
      <c r="CI32" s="37"/>
      <c r="CJ32" s="37"/>
      <c r="CK32" s="37"/>
      <c r="CL32" s="37"/>
      <c r="CM32" s="37"/>
      <c r="CN32" s="37"/>
      <c r="CO32" s="37"/>
      <c r="CP32" s="37"/>
      <c r="CQ32" s="37"/>
      <c r="CR32" s="37"/>
      <c r="CS32" s="37"/>
      <c r="CT32" s="37"/>
      <c r="CU32" s="37"/>
      <c r="CV32" s="37"/>
      <c r="CW32" s="37"/>
      <c r="CX32" s="37"/>
      <c r="CY32" s="37"/>
      <c r="CZ32" s="37"/>
      <c r="DA32" s="37"/>
      <c r="DB32" s="37"/>
      <c r="DC32" s="37"/>
    </row>
    <row r="33" spans="1:107" s="37" customFormat="1">
      <c r="A33" s="1493">
        <v>6</v>
      </c>
      <c r="B33" s="1493" t="s">
        <v>70</v>
      </c>
      <c r="C33" s="1407" t="s">
        <v>72</v>
      </c>
      <c r="D33" s="231" t="s">
        <v>453</v>
      </c>
      <c r="E33" s="232"/>
      <c r="F33" s="232" t="s">
        <v>503</v>
      </c>
      <c r="G33" s="232"/>
      <c r="H33" s="233"/>
      <c r="I33" s="234"/>
      <c r="J33" s="36"/>
      <c r="K33" s="235" t="s">
        <v>504</v>
      </c>
      <c r="L33" s="236"/>
      <c r="M33" s="237"/>
      <c r="N33" s="36"/>
      <c r="O33" s="1581">
        <v>551</v>
      </c>
      <c r="P33" s="1584">
        <v>10973583</v>
      </c>
      <c r="Q33" s="36"/>
      <c r="R33" s="235" t="s">
        <v>505</v>
      </c>
      <c r="S33" s="238"/>
      <c r="T33" s="239"/>
      <c r="U33" s="240"/>
    </row>
    <row r="34" spans="1:107" s="37" customFormat="1">
      <c r="A34" s="1494"/>
      <c r="B34" s="1494"/>
      <c r="C34" s="1408"/>
      <c r="D34" s="241" t="s">
        <v>506</v>
      </c>
      <c r="E34" s="242"/>
      <c r="F34" s="242" t="s">
        <v>503</v>
      </c>
      <c r="G34" s="242"/>
      <c r="H34" s="243"/>
      <c r="I34" s="244"/>
      <c r="J34" s="36"/>
      <c r="K34" s="245" t="s">
        <v>507</v>
      </c>
      <c r="L34" s="246" t="s">
        <v>503</v>
      </c>
      <c r="M34" s="247"/>
      <c r="N34" s="36"/>
      <c r="O34" s="1582"/>
      <c r="P34" s="1585"/>
      <c r="Q34" s="36"/>
      <c r="R34" s="245" t="s">
        <v>508</v>
      </c>
      <c r="S34" s="248"/>
      <c r="T34" s="239"/>
      <c r="U34" s="240"/>
    </row>
    <row r="35" spans="1:107" s="37" customFormat="1">
      <c r="A35" s="1494"/>
      <c r="B35" s="1494"/>
      <c r="C35" s="1408"/>
      <c r="D35" s="241" t="s">
        <v>509</v>
      </c>
      <c r="E35" s="242"/>
      <c r="F35" s="242" t="s">
        <v>503</v>
      </c>
      <c r="G35" s="242"/>
      <c r="H35" s="243"/>
      <c r="I35" s="244"/>
      <c r="J35" s="36"/>
      <c r="K35" s="245" t="s">
        <v>510</v>
      </c>
      <c r="L35" s="246"/>
      <c r="M35" s="247"/>
      <c r="N35" s="36"/>
      <c r="O35" s="1582"/>
      <c r="P35" s="1585"/>
      <c r="Q35" s="36"/>
      <c r="R35" s="245" t="s">
        <v>512</v>
      </c>
      <c r="S35" s="248" t="s">
        <v>503</v>
      </c>
      <c r="T35" s="239"/>
      <c r="U35" s="240"/>
    </row>
    <row r="36" spans="1:107" s="37" customFormat="1">
      <c r="A36" s="1494"/>
      <c r="B36" s="1494"/>
      <c r="C36" s="1408"/>
      <c r="D36" s="241" t="s">
        <v>514</v>
      </c>
      <c r="E36" s="242"/>
      <c r="F36" s="242" t="s">
        <v>503</v>
      </c>
      <c r="G36" s="242"/>
      <c r="H36" s="243"/>
      <c r="I36" s="244"/>
      <c r="J36" s="36"/>
      <c r="K36" s="245" t="s">
        <v>515</v>
      </c>
      <c r="L36" s="246"/>
      <c r="M36" s="247"/>
      <c r="N36" s="36"/>
      <c r="O36" s="1582"/>
      <c r="P36" s="1585"/>
      <c r="Q36" s="36"/>
      <c r="R36" s="245" t="s">
        <v>516</v>
      </c>
      <c r="S36" s="248"/>
      <c r="T36" s="239"/>
      <c r="U36" s="240"/>
    </row>
    <row r="37" spans="1:107" s="37" customFormat="1">
      <c r="A37" s="1495"/>
      <c r="B37" s="1495"/>
      <c r="C37" s="1409"/>
      <c r="D37" s="249" t="s">
        <v>404</v>
      </c>
      <c r="E37" s="250"/>
      <c r="F37" s="250" t="s">
        <v>503</v>
      </c>
      <c r="G37" s="250"/>
      <c r="H37" s="251"/>
      <c r="I37" s="252"/>
      <c r="J37" s="36"/>
      <c r="K37" s="253" t="s">
        <v>517</v>
      </c>
      <c r="L37" s="254"/>
      <c r="M37" s="255"/>
      <c r="N37" s="36"/>
      <c r="O37" s="1583"/>
      <c r="P37" s="1586"/>
      <c r="Q37" s="36"/>
      <c r="R37" s="256" t="s">
        <v>518</v>
      </c>
      <c r="S37" s="257"/>
      <c r="T37" s="258"/>
      <c r="U37" s="259"/>
    </row>
    <row r="38" spans="1:107" s="39" customFormat="1">
      <c r="A38" s="1352">
        <v>7</v>
      </c>
      <c r="B38" s="1352" t="s">
        <v>80</v>
      </c>
      <c r="C38" s="1353" t="s">
        <v>81</v>
      </c>
      <c r="D38" s="199" t="s">
        <v>453</v>
      </c>
      <c r="E38" s="200"/>
      <c r="F38" s="200"/>
      <c r="G38" s="200" t="s">
        <v>503</v>
      </c>
      <c r="H38" s="201"/>
      <c r="I38" s="202"/>
      <c r="J38" s="203"/>
      <c r="K38" s="204" t="s">
        <v>504</v>
      </c>
      <c r="L38" s="205"/>
      <c r="M38" s="206"/>
      <c r="N38" s="203"/>
      <c r="O38" s="1587">
        <v>21390</v>
      </c>
      <c r="P38" s="1578"/>
      <c r="Q38" s="203"/>
      <c r="R38" s="204" t="s">
        <v>505</v>
      </c>
      <c r="S38" s="207"/>
      <c r="T38" s="219"/>
      <c r="U38" s="209"/>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37"/>
      <c r="CH38" s="37"/>
      <c r="CI38" s="37"/>
      <c r="CJ38" s="37"/>
      <c r="CK38" s="37"/>
      <c r="CL38" s="37"/>
      <c r="CM38" s="37"/>
      <c r="CN38" s="37"/>
      <c r="CO38" s="37"/>
      <c r="CP38" s="37"/>
      <c r="CQ38" s="37"/>
      <c r="CR38" s="37"/>
      <c r="CS38" s="37"/>
      <c r="CT38" s="37"/>
      <c r="CU38" s="37"/>
      <c r="CV38" s="37"/>
      <c r="CW38" s="37"/>
      <c r="CX38" s="37"/>
      <c r="CY38" s="37"/>
      <c r="CZ38" s="37"/>
      <c r="DA38" s="37"/>
      <c r="DB38" s="37"/>
      <c r="DC38" s="37"/>
    </row>
    <row r="39" spans="1:107" s="39" customFormat="1">
      <c r="A39" s="1352"/>
      <c r="B39" s="1352"/>
      <c r="C39" s="1353"/>
      <c r="D39" s="212" t="s">
        <v>506</v>
      </c>
      <c r="E39" s="213"/>
      <c r="F39" s="213"/>
      <c r="G39" s="213" t="s">
        <v>503</v>
      </c>
      <c r="H39" s="214"/>
      <c r="I39" s="215"/>
      <c r="J39" s="203"/>
      <c r="K39" s="216" t="s">
        <v>507</v>
      </c>
      <c r="L39" s="217"/>
      <c r="M39" s="206"/>
      <c r="N39" s="203"/>
      <c r="O39" s="1588"/>
      <c r="P39" s="1579"/>
      <c r="Q39" s="203"/>
      <c r="R39" s="216" t="s">
        <v>508</v>
      </c>
      <c r="S39" s="218"/>
      <c r="T39" s="219"/>
      <c r="U39" s="209"/>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c r="CD39" s="37"/>
      <c r="CE39" s="37"/>
      <c r="CF39" s="37"/>
      <c r="CG39" s="37"/>
      <c r="CH39" s="37"/>
      <c r="CI39" s="37"/>
      <c r="CJ39" s="37"/>
      <c r="CK39" s="37"/>
      <c r="CL39" s="37"/>
      <c r="CM39" s="37"/>
      <c r="CN39" s="37"/>
      <c r="CO39" s="37"/>
      <c r="CP39" s="37"/>
      <c r="CQ39" s="37"/>
      <c r="CR39" s="37"/>
      <c r="CS39" s="37"/>
      <c r="CT39" s="37"/>
      <c r="CU39" s="37"/>
      <c r="CV39" s="37"/>
      <c r="CW39" s="37"/>
      <c r="CX39" s="37"/>
      <c r="CY39" s="37"/>
      <c r="CZ39" s="37"/>
      <c r="DA39" s="37"/>
      <c r="DB39" s="37"/>
      <c r="DC39" s="37"/>
    </row>
    <row r="40" spans="1:107" s="39" customFormat="1">
      <c r="A40" s="1352"/>
      <c r="B40" s="1352"/>
      <c r="C40" s="1353"/>
      <c r="D40" s="212" t="s">
        <v>509</v>
      </c>
      <c r="E40" s="213"/>
      <c r="F40" s="213"/>
      <c r="G40" s="213" t="s">
        <v>503</v>
      </c>
      <c r="H40" s="214"/>
      <c r="I40" s="215"/>
      <c r="J40" s="203"/>
      <c r="K40" s="216" t="s">
        <v>510</v>
      </c>
      <c r="L40" s="217" t="s">
        <v>503</v>
      </c>
      <c r="M40" s="206"/>
      <c r="N40" s="203"/>
      <c r="O40" s="1588"/>
      <c r="P40" s="1579"/>
      <c r="Q40" s="203"/>
      <c r="R40" s="216" t="s">
        <v>512</v>
      </c>
      <c r="S40" s="218" t="s">
        <v>503</v>
      </c>
      <c r="T40" s="219"/>
      <c r="U40" s="209"/>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c r="CC40" s="37"/>
      <c r="CD40" s="37"/>
      <c r="CE40" s="37"/>
      <c r="CF40" s="37"/>
      <c r="CG40" s="37"/>
      <c r="CH40" s="37"/>
      <c r="CI40" s="37"/>
      <c r="CJ40" s="37"/>
      <c r="CK40" s="37"/>
      <c r="CL40" s="37"/>
      <c r="CM40" s="37"/>
      <c r="CN40" s="37"/>
      <c r="CO40" s="37"/>
      <c r="CP40" s="37"/>
      <c r="CQ40" s="37"/>
      <c r="CR40" s="37"/>
      <c r="CS40" s="37"/>
      <c r="CT40" s="37"/>
      <c r="CU40" s="37"/>
      <c r="CV40" s="37"/>
      <c r="CW40" s="37"/>
      <c r="CX40" s="37"/>
      <c r="CY40" s="37"/>
      <c r="CZ40" s="37"/>
      <c r="DA40" s="37"/>
      <c r="DB40" s="37"/>
      <c r="DC40" s="37"/>
    </row>
    <row r="41" spans="1:107" s="39" customFormat="1">
      <c r="A41" s="1352"/>
      <c r="B41" s="1352"/>
      <c r="C41" s="1353"/>
      <c r="D41" s="212" t="s">
        <v>514</v>
      </c>
      <c r="E41" s="213"/>
      <c r="F41" s="213"/>
      <c r="G41" s="213" t="s">
        <v>503</v>
      </c>
      <c r="H41" s="214"/>
      <c r="I41" s="215"/>
      <c r="J41" s="203"/>
      <c r="K41" s="216" t="s">
        <v>515</v>
      </c>
      <c r="L41" s="217"/>
      <c r="M41" s="206"/>
      <c r="N41" s="203"/>
      <c r="O41" s="1588"/>
      <c r="P41" s="1579"/>
      <c r="Q41" s="203"/>
      <c r="R41" s="216" t="s">
        <v>516</v>
      </c>
      <c r="S41" s="218"/>
      <c r="T41" s="219"/>
      <c r="U41" s="209"/>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c r="CD41" s="37"/>
      <c r="CE41" s="37"/>
      <c r="CF41" s="37"/>
      <c r="CG41" s="37"/>
      <c r="CH41" s="37"/>
      <c r="CI41" s="37"/>
      <c r="CJ41" s="37"/>
      <c r="CK41" s="37"/>
      <c r="CL41" s="37"/>
      <c r="CM41" s="37"/>
      <c r="CN41" s="37"/>
      <c r="CO41" s="37"/>
      <c r="CP41" s="37"/>
      <c r="CQ41" s="37"/>
      <c r="CR41" s="37"/>
      <c r="CS41" s="37"/>
      <c r="CT41" s="37"/>
      <c r="CU41" s="37"/>
      <c r="CV41" s="37"/>
      <c r="CW41" s="37"/>
      <c r="CX41" s="37"/>
      <c r="CY41" s="37"/>
      <c r="CZ41" s="37"/>
      <c r="DA41" s="37"/>
      <c r="DB41" s="37"/>
      <c r="DC41" s="37"/>
    </row>
    <row r="42" spans="1:107" s="39" customFormat="1" ht="12" customHeight="1">
      <c r="A42" s="1352"/>
      <c r="B42" s="1352"/>
      <c r="C42" s="1353"/>
      <c r="D42" s="220" t="s">
        <v>404</v>
      </c>
      <c r="E42" s="221"/>
      <c r="F42" s="221"/>
      <c r="G42" s="221" t="s">
        <v>503</v>
      </c>
      <c r="H42" s="222"/>
      <c r="I42" s="223"/>
      <c r="J42" s="203"/>
      <c r="K42" s="224" t="s">
        <v>517</v>
      </c>
      <c r="L42" s="225"/>
      <c r="M42" s="558"/>
      <c r="N42" s="203"/>
      <c r="O42" s="1589"/>
      <c r="P42" s="1580"/>
      <c r="Q42" s="203"/>
      <c r="R42" s="227" t="s">
        <v>518</v>
      </c>
      <c r="S42" s="228"/>
      <c r="T42" s="229"/>
      <c r="U42" s="230"/>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c r="DA42" s="37"/>
      <c r="DB42" s="37"/>
      <c r="DC42" s="37"/>
    </row>
    <row r="43" spans="1:107" s="39" customFormat="1">
      <c r="A43" s="1493">
        <v>8</v>
      </c>
      <c r="B43" s="1493" t="s">
        <v>86</v>
      </c>
      <c r="C43" s="1407" t="s">
        <v>87</v>
      </c>
      <c r="D43" s="231" t="s">
        <v>453</v>
      </c>
      <c r="E43" s="232"/>
      <c r="F43" s="232" t="s">
        <v>503</v>
      </c>
      <c r="G43" s="232"/>
      <c r="H43" s="233"/>
      <c r="I43" s="234"/>
      <c r="J43" s="36"/>
      <c r="K43" s="235" t="s">
        <v>504</v>
      </c>
      <c r="L43" s="236"/>
      <c r="M43" s="247"/>
      <c r="N43" s="36"/>
      <c r="O43" s="1638"/>
      <c r="P43" s="1641"/>
      <c r="Q43" s="36"/>
      <c r="R43" s="235" t="s">
        <v>505</v>
      </c>
      <c r="S43" s="238"/>
      <c r="T43" s="239"/>
      <c r="U43" s="240"/>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c r="DA43" s="37"/>
      <c r="DB43" s="37"/>
      <c r="DC43" s="37"/>
    </row>
    <row r="44" spans="1:107" s="39" customFormat="1">
      <c r="A44" s="1494"/>
      <c r="B44" s="1494"/>
      <c r="C44" s="1408"/>
      <c r="D44" s="241" t="s">
        <v>506</v>
      </c>
      <c r="E44" s="242"/>
      <c r="F44" s="242" t="s">
        <v>503</v>
      </c>
      <c r="G44" s="242"/>
      <c r="H44" s="243"/>
      <c r="I44" s="244"/>
      <c r="J44" s="36"/>
      <c r="K44" s="245" t="s">
        <v>507</v>
      </c>
      <c r="L44" s="246" t="s">
        <v>503</v>
      </c>
      <c r="M44" s="247"/>
      <c r="N44" s="36"/>
      <c r="O44" s="1639"/>
      <c r="P44" s="1642"/>
      <c r="Q44" s="36"/>
      <c r="R44" s="245" t="s">
        <v>508</v>
      </c>
      <c r="S44" s="248"/>
      <c r="T44" s="239"/>
      <c r="U44" s="240"/>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c r="DA44" s="37"/>
      <c r="DB44" s="37"/>
      <c r="DC44" s="37"/>
    </row>
    <row r="45" spans="1:107" s="39" customFormat="1">
      <c r="A45" s="1494"/>
      <c r="B45" s="1494"/>
      <c r="C45" s="1408"/>
      <c r="D45" s="241" t="s">
        <v>509</v>
      </c>
      <c r="E45" s="242"/>
      <c r="F45" s="242" t="s">
        <v>503</v>
      </c>
      <c r="G45" s="242"/>
      <c r="H45" s="243"/>
      <c r="I45" s="244"/>
      <c r="J45" s="36"/>
      <c r="K45" s="245" t="s">
        <v>510</v>
      </c>
      <c r="L45" s="246"/>
      <c r="M45" s="247"/>
      <c r="N45" s="36"/>
      <c r="O45" s="1639"/>
      <c r="P45" s="1642"/>
      <c r="Q45" s="36"/>
      <c r="R45" s="245" t="s">
        <v>512</v>
      </c>
      <c r="S45" s="248" t="s">
        <v>503</v>
      </c>
      <c r="T45" s="239"/>
      <c r="U45" s="240"/>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row>
    <row r="46" spans="1:107" s="39" customFormat="1">
      <c r="A46" s="1494"/>
      <c r="B46" s="1494"/>
      <c r="C46" s="1408"/>
      <c r="D46" s="241" t="s">
        <v>514</v>
      </c>
      <c r="E46" s="242"/>
      <c r="F46" s="242" t="s">
        <v>503</v>
      </c>
      <c r="G46" s="242"/>
      <c r="H46" s="243"/>
      <c r="I46" s="244"/>
      <c r="J46" s="36"/>
      <c r="K46" s="245" t="s">
        <v>515</v>
      </c>
      <c r="L46" s="246"/>
      <c r="M46" s="247"/>
      <c r="N46" s="36"/>
      <c r="O46" s="1639"/>
      <c r="P46" s="1642"/>
      <c r="Q46" s="36"/>
      <c r="R46" s="245" t="s">
        <v>516</v>
      </c>
      <c r="S46" s="248"/>
      <c r="T46" s="239"/>
      <c r="U46" s="240"/>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c r="CD46" s="37"/>
      <c r="CE46" s="37"/>
      <c r="CF46" s="37"/>
      <c r="CG46" s="37"/>
      <c r="CH46" s="37"/>
      <c r="CI46" s="37"/>
      <c r="CJ46" s="37"/>
      <c r="CK46" s="37"/>
      <c r="CL46" s="37"/>
      <c r="CM46" s="37"/>
      <c r="CN46" s="37"/>
      <c r="CO46" s="37"/>
      <c r="CP46" s="37"/>
      <c r="CQ46" s="37"/>
      <c r="CR46" s="37"/>
      <c r="CS46" s="37"/>
      <c r="CT46" s="37"/>
      <c r="CU46" s="37"/>
      <c r="CV46" s="37"/>
      <c r="CW46" s="37"/>
      <c r="CX46" s="37"/>
      <c r="CY46" s="37"/>
      <c r="CZ46" s="37"/>
      <c r="DA46" s="37"/>
      <c r="DB46" s="37"/>
      <c r="DC46" s="37"/>
    </row>
    <row r="47" spans="1:107" s="39" customFormat="1">
      <c r="A47" s="1495"/>
      <c r="B47" s="1495"/>
      <c r="C47" s="1409"/>
      <c r="D47" s="249" t="s">
        <v>404</v>
      </c>
      <c r="E47" s="250"/>
      <c r="F47" s="250" t="s">
        <v>503</v>
      </c>
      <c r="G47" s="250"/>
      <c r="H47" s="251"/>
      <c r="I47" s="252"/>
      <c r="J47" s="36"/>
      <c r="K47" s="253" t="s">
        <v>517</v>
      </c>
      <c r="L47" s="254"/>
      <c r="M47" s="247"/>
      <c r="N47" s="36"/>
      <c r="O47" s="1640"/>
      <c r="P47" s="1643"/>
      <c r="Q47" s="36"/>
      <c r="R47" s="256" t="s">
        <v>518</v>
      </c>
      <c r="S47" s="257"/>
      <c r="T47" s="239"/>
      <c r="U47" s="240"/>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c r="CD47" s="37"/>
      <c r="CE47" s="37"/>
      <c r="CF47" s="37"/>
      <c r="CG47" s="37"/>
      <c r="CH47" s="37"/>
      <c r="CI47" s="37"/>
      <c r="CJ47" s="37"/>
      <c r="CK47" s="37"/>
      <c r="CL47" s="37"/>
      <c r="CM47" s="37"/>
      <c r="CN47" s="37"/>
      <c r="CO47" s="37"/>
      <c r="CP47" s="37"/>
      <c r="CQ47" s="37"/>
      <c r="CR47" s="37"/>
      <c r="CS47" s="37"/>
      <c r="CT47" s="37"/>
      <c r="CU47" s="37"/>
      <c r="CV47" s="37"/>
      <c r="CW47" s="37"/>
      <c r="CX47" s="37"/>
      <c r="CY47" s="37"/>
      <c r="CZ47" s="37"/>
      <c r="DA47" s="37"/>
      <c r="DB47" s="37"/>
      <c r="DC47" s="37"/>
    </row>
    <row r="48" spans="1:107" s="39" customFormat="1">
      <c r="A48" s="1352">
        <v>9</v>
      </c>
      <c r="B48" s="1352" t="s">
        <v>96</v>
      </c>
      <c r="C48" s="1353" t="s">
        <v>97</v>
      </c>
      <c r="D48" s="559" t="s">
        <v>453</v>
      </c>
      <c r="E48" s="261"/>
      <c r="F48" s="261" t="s">
        <v>503</v>
      </c>
      <c r="G48" s="261"/>
      <c r="H48" s="262"/>
      <c r="I48" s="263"/>
      <c r="J48" s="203"/>
      <c r="K48" s="560" t="s">
        <v>519</v>
      </c>
      <c r="L48" s="561"/>
      <c r="M48" s="260"/>
      <c r="N48" s="203"/>
      <c r="O48" s="1587">
        <v>27</v>
      </c>
      <c r="P48" s="1578">
        <v>691915</v>
      </c>
      <c r="Q48" s="562"/>
      <c r="R48" s="204" t="s">
        <v>505</v>
      </c>
      <c r="S48" s="207"/>
      <c r="T48" s="219"/>
      <c r="U48" s="209"/>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37"/>
      <c r="CD48" s="37"/>
      <c r="CE48" s="37"/>
      <c r="CF48" s="37"/>
      <c r="CG48" s="37"/>
      <c r="CH48" s="37"/>
      <c r="CI48" s="37"/>
      <c r="CJ48" s="37"/>
      <c r="CK48" s="37"/>
      <c r="CL48" s="37"/>
      <c r="CM48" s="37"/>
      <c r="CN48" s="37"/>
      <c r="CO48" s="37"/>
      <c r="CP48" s="37"/>
      <c r="CQ48" s="37"/>
      <c r="CR48" s="37"/>
      <c r="CS48" s="37"/>
      <c r="CT48" s="37"/>
      <c r="CU48" s="37"/>
      <c r="CV48" s="37"/>
      <c r="CW48" s="37"/>
      <c r="CX48" s="37"/>
      <c r="CY48" s="37"/>
      <c r="CZ48" s="37"/>
      <c r="DA48" s="37"/>
      <c r="DB48" s="37"/>
      <c r="DC48" s="37"/>
    </row>
    <row r="49" spans="1:107" s="39" customFormat="1">
      <c r="A49" s="1352"/>
      <c r="B49" s="1352"/>
      <c r="C49" s="1353"/>
      <c r="D49" s="563" t="s">
        <v>506</v>
      </c>
      <c r="E49" s="264"/>
      <c r="F49" s="264" t="s">
        <v>503</v>
      </c>
      <c r="G49" s="264"/>
      <c r="H49" s="265"/>
      <c r="I49" s="266"/>
      <c r="J49" s="203"/>
      <c r="K49" s="564" t="s">
        <v>507</v>
      </c>
      <c r="L49" s="565" t="s">
        <v>503</v>
      </c>
      <c r="M49" s="206" t="s">
        <v>511</v>
      </c>
      <c r="N49" s="203"/>
      <c r="O49" s="1588"/>
      <c r="P49" s="1579"/>
      <c r="Q49" s="562"/>
      <c r="R49" s="216" t="s">
        <v>508</v>
      </c>
      <c r="S49" s="218"/>
      <c r="T49" s="219"/>
      <c r="U49" s="209"/>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c r="CD49" s="37"/>
      <c r="CE49" s="37"/>
      <c r="CF49" s="37"/>
      <c r="CG49" s="37"/>
      <c r="CH49" s="37"/>
      <c r="CI49" s="37"/>
      <c r="CJ49" s="37"/>
      <c r="CK49" s="37"/>
      <c r="CL49" s="37"/>
      <c r="CM49" s="37"/>
      <c r="CN49" s="37"/>
      <c r="CO49" s="37"/>
      <c r="CP49" s="37"/>
      <c r="CQ49" s="37"/>
      <c r="CR49" s="37"/>
      <c r="CS49" s="37"/>
      <c r="CT49" s="37"/>
      <c r="CU49" s="37"/>
      <c r="CV49" s="37"/>
      <c r="CW49" s="37"/>
      <c r="CX49" s="37"/>
      <c r="CY49" s="37"/>
      <c r="CZ49" s="37"/>
      <c r="DA49" s="37"/>
      <c r="DB49" s="37"/>
      <c r="DC49" s="37"/>
    </row>
    <row r="50" spans="1:107" s="39" customFormat="1">
      <c r="A50" s="1352"/>
      <c r="B50" s="1352"/>
      <c r="C50" s="1353"/>
      <c r="D50" s="563" t="s">
        <v>509</v>
      </c>
      <c r="E50" s="264"/>
      <c r="F50" s="264" t="s">
        <v>503</v>
      </c>
      <c r="G50" s="264"/>
      <c r="H50" s="265"/>
      <c r="I50" s="266"/>
      <c r="J50" s="203"/>
      <c r="K50" s="564" t="s">
        <v>510</v>
      </c>
      <c r="L50" s="565"/>
      <c r="M50" s="206"/>
      <c r="N50" s="203"/>
      <c r="O50" s="1588"/>
      <c r="P50" s="1579"/>
      <c r="Q50" s="562"/>
      <c r="R50" s="216" t="s">
        <v>512</v>
      </c>
      <c r="S50" s="218"/>
      <c r="T50" s="219"/>
      <c r="U50" s="209"/>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c r="CG50" s="37"/>
      <c r="CH50" s="37"/>
      <c r="CI50" s="37"/>
      <c r="CJ50" s="37"/>
      <c r="CK50" s="37"/>
      <c r="CL50" s="37"/>
      <c r="CM50" s="37"/>
      <c r="CN50" s="37"/>
      <c r="CO50" s="37"/>
      <c r="CP50" s="37"/>
      <c r="CQ50" s="37"/>
      <c r="CR50" s="37"/>
      <c r="CS50" s="37"/>
      <c r="CT50" s="37"/>
      <c r="CU50" s="37"/>
      <c r="CV50" s="37"/>
      <c r="CW50" s="37"/>
      <c r="CX50" s="37"/>
      <c r="CY50" s="37"/>
      <c r="CZ50" s="37"/>
      <c r="DA50" s="37"/>
      <c r="DB50" s="37"/>
      <c r="DC50" s="37"/>
    </row>
    <row r="51" spans="1:107" s="39" customFormat="1">
      <c r="A51" s="1352"/>
      <c r="B51" s="1352"/>
      <c r="C51" s="1353"/>
      <c r="D51" s="563" t="s">
        <v>514</v>
      </c>
      <c r="E51" s="264"/>
      <c r="F51" s="264" t="s">
        <v>503</v>
      </c>
      <c r="G51" s="264"/>
      <c r="H51" s="265"/>
      <c r="I51" s="266"/>
      <c r="J51" s="203"/>
      <c r="K51" s="564" t="s">
        <v>515</v>
      </c>
      <c r="L51" s="565"/>
      <c r="M51" s="206"/>
      <c r="N51" s="203"/>
      <c r="O51" s="1588"/>
      <c r="P51" s="1579"/>
      <c r="Q51" s="562"/>
      <c r="R51" s="216" t="s">
        <v>516</v>
      </c>
      <c r="S51" s="218" t="s">
        <v>503</v>
      </c>
      <c r="T51" s="219">
        <v>4</v>
      </c>
      <c r="U51" s="209"/>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c r="CC51" s="37"/>
      <c r="CD51" s="37"/>
      <c r="CE51" s="37"/>
      <c r="CF51" s="37"/>
      <c r="CG51" s="37"/>
      <c r="CH51" s="37"/>
      <c r="CI51" s="37"/>
      <c r="CJ51" s="37"/>
      <c r="CK51" s="37"/>
      <c r="CL51" s="37"/>
      <c r="CM51" s="37"/>
      <c r="CN51" s="37"/>
      <c r="CO51" s="37"/>
      <c r="CP51" s="37"/>
      <c r="CQ51" s="37"/>
      <c r="CR51" s="37"/>
      <c r="CS51" s="37"/>
      <c r="CT51" s="37"/>
      <c r="CU51" s="37"/>
      <c r="CV51" s="37"/>
      <c r="CW51" s="37"/>
      <c r="CX51" s="37"/>
      <c r="CY51" s="37"/>
      <c r="CZ51" s="37"/>
      <c r="DA51" s="37"/>
      <c r="DB51" s="37"/>
      <c r="DC51" s="37"/>
    </row>
    <row r="52" spans="1:107" s="39" customFormat="1">
      <c r="A52" s="1352"/>
      <c r="B52" s="1352"/>
      <c r="C52" s="1353"/>
      <c r="D52" s="566" t="s">
        <v>404</v>
      </c>
      <c r="E52" s="267"/>
      <c r="F52" s="267" t="s">
        <v>503</v>
      </c>
      <c r="G52" s="267"/>
      <c r="H52" s="268"/>
      <c r="I52" s="269"/>
      <c r="J52" s="203"/>
      <c r="K52" s="567" t="s">
        <v>517</v>
      </c>
      <c r="L52" s="568"/>
      <c r="M52" s="226"/>
      <c r="N52" s="203"/>
      <c r="O52" s="1589"/>
      <c r="P52" s="1580"/>
      <c r="Q52" s="562"/>
      <c r="R52" s="227" t="s">
        <v>518</v>
      </c>
      <c r="S52" s="228"/>
      <c r="T52" s="219"/>
      <c r="U52" s="230"/>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c r="CC52" s="37"/>
      <c r="CD52" s="37"/>
      <c r="CE52" s="37"/>
      <c r="CF52" s="37"/>
      <c r="CG52" s="37"/>
      <c r="CH52" s="37"/>
      <c r="CI52" s="37"/>
      <c r="CJ52" s="37"/>
      <c r="CK52" s="37"/>
      <c r="CL52" s="37"/>
      <c r="CM52" s="37"/>
      <c r="CN52" s="37"/>
      <c r="CO52" s="37"/>
      <c r="CP52" s="37"/>
      <c r="CQ52" s="37"/>
      <c r="CR52" s="37"/>
      <c r="CS52" s="37"/>
      <c r="CT52" s="37"/>
      <c r="CU52" s="37"/>
      <c r="CV52" s="37"/>
      <c r="CW52" s="37"/>
      <c r="CX52" s="37"/>
      <c r="CY52" s="37"/>
      <c r="CZ52" s="37"/>
      <c r="DA52" s="37"/>
      <c r="DB52" s="37"/>
      <c r="DC52" s="37"/>
    </row>
    <row r="53" spans="1:107" s="37" customFormat="1">
      <c r="A53" s="1432">
        <v>10</v>
      </c>
      <c r="B53" s="1432" t="s">
        <v>104</v>
      </c>
      <c r="C53" s="1433" t="s">
        <v>105</v>
      </c>
      <c r="D53" s="231" t="s">
        <v>453</v>
      </c>
      <c r="E53" s="232"/>
      <c r="F53" s="232"/>
      <c r="G53" s="232" t="s">
        <v>503</v>
      </c>
      <c r="H53" s="233"/>
      <c r="I53" s="234"/>
      <c r="J53" s="36"/>
      <c r="K53" s="235" t="s">
        <v>504</v>
      </c>
      <c r="L53" s="236"/>
      <c r="M53" s="247"/>
      <c r="N53" s="36"/>
      <c r="O53" s="1581"/>
      <c r="P53" s="1584"/>
      <c r="Q53" s="36"/>
      <c r="R53" s="235" t="s">
        <v>505</v>
      </c>
      <c r="S53" s="238"/>
      <c r="T53" s="239"/>
      <c r="U53" s="240"/>
    </row>
    <row r="54" spans="1:107" s="37" customFormat="1">
      <c r="A54" s="1432"/>
      <c r="B54" s="1432"/>
      <c r="C54" s="1433"/>
      <c r="D54" s="241" t="s">
        <v>506</v>
      </c>
      <c r="E54" s="242"/>
      <c r="F54" s="242"/>
      <c r="G54" s="242" t="s">
        <v>503</v>
      </c>
      <c r="H54" s="243"/>
      <c r="I54" s="244"/>
      <c r="J54" s="36"/>
      <c r="K54" s="245" t="s">
        <v>507</v>
      </c>
      <c r="L54" s="246" t="s">
        <v>503</v>
      </c>
      <c r="M54" s="247"/>
      <c r="N54" s="36"/>
      <c r="O54" s="1582"/>
      <c r="P54" s="1585"/>
      <c r="Q54" s="36"/>
      <c r="R54" s="245" t="s">
        <v>508</v>
      </c>
      <c r="S54" s="248"/>
      <c r="T54" s="239"/>
      <c r="U54" s="240"/>
    </row>
    <row r="55" spans="1:107" s="37" customFormat="1">
      <c r="A55" s="1432"/>
      <c r="B55" s="1432"/>
      <c r="C55" s="1433"/>
      <c r="D55" s="241" t="s">
        <v>509</v>
      </c>
      <c r="E55" s="242"/>
      <c r="F55" s="242"/>
      <c r="G55" s="242" t="s">
        <v>503</v>
      </c>
      <c r="H55" s="243"/>
      <c r="I55" s="244"/>
      <c r="J55" s="36"/>
      <c r="K55" s="245" t="s">
        <v>510</v>
      </c>
      <c r="L55" s="246"/>
      <c r="M55" s="247"/>
      <c r="N55" s="36"/>
      <c r="O55" s="1582"/>
      <c r="P55" s="1585"/>
      <c r="Q55" s="36"/>
      <c r="R55" s="245" t="s">
        <v>512</v>
      </c>
      <c r="S55" s="248"/>
      <c r="T55" s="239"/>
      <c r="U55" s="240"/>
    </row>
    <row r="56" spans="1:107" s="37" customFormat="1">
      <c r="A56" s="1432"/>
      <c r="B56" s="1432"/>
      <c r="C56" s="1433"/>
      <c r="D56" s="241" t="s">
        <v>514</v>
      </c>
      <c r="E56" s="242"/>
      <c r="F56" s="242"/>
      <c r="G56" s="242" t="s">
        <v>503</v>
      </c>
      <c r="H56" s="243"/>
      <c r="I56" s="244"/>
      <c r="J56" s="36"/>
      <c r="K56" s="245" t="s">
        <v>515</v>
      </c>
      <c r="L56" s="246"/>
      <c r="M56" s="247"/>
      <c r="N56" s="36"/>
      <c r="O56" s="1582"/>
      <c r="P56" s="1585"/>
      <c r="Q56" s="36"/>
      <c r="R56" s="245" t="s">
        <v>516</v>
      </c>
      <c r="S56" s="248" t="s">
        <v>503</v>
      </c>
      <c r="T56" s="239"/>
      <c r="U56" s="240"/>
    </row>
    <row r="57" spans="1:107" s="37" customFormat="1">
      <c r="A57" s="1432"/>
      <c r="B57" s="1432"/>
      <c r="C57" s="1433"/>
      <c r="D57" s="249" t="s">
        <v>404</v>
      </c>
      <c r="E57" s="250"/>
      <c r="F57" s="250"/>
      <c r="G57" s="250" t="s">
        <v>503</v>
      </c>
      <c r="H57" s="251"/>
      <c r="I57" s="252"/>
      <c r="J57" s="36"/>
      <c r="K57" s="253" t="s">
        <v>517</v>
      </c>
      <c r="L57" s="254"/>
      <c r="M57" s="247"/>
      <c r="N57" s="36"/>
      <c r="O57" s="1583"/>
      <c r="P57" s="1586"/>
      <c r="Q57" s="36"/>
      <c r="R57" s="253" t="s">
        <v>518</v>
      </c>
      <c r="S57" s="270"/>
      <c r="T57" s="239"/>
      <c r="U57" s="240"/>
    </row>
    <row r="58" spans="1:107" s="39" customFormat="1">
      <c r="A58" s="1352">
        <v>11</v>
      </c>
      <c r="B58" s="1352" t="s">
        <v>112</v>
      </c>
      <c r="C58" s="1648" t="s">
        <v>113</v>
      </c>
      <c r="D58" s="199" t="s">
        <v>453</v>
      </c>
      <c r="E58" s="200"/>
      <c r="F58" s="200" t="s">
        <v>503</v>
      </c>
      <c r="G58" s="200"/>
      <c r="H58" s="201"/>
      <c r="I58" s="202"/>
      <c r="J58" s="203"/>
      <c r="K58" s="204" t="s">
        <v>504</v>
      </c>
      <c r="L58" s="205" t="s">
        <v>312</v>
      </c>
      <c r="M58" s="271"/>
      <c r="N58" s="203"/>
      <c r="O58" s="1572"/>
      <c r="P58" s="1575">
        <v>4002140</v>
      </c>
      <c r="Q58" s="203"/>
      <c r="R58" s="272" t="s">
        <v>505</v>
      </c>
      <c r="S58" s="273"/>
      <c r="T58" s="274"/>
      <c r="U58" s="275"/>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c r="CI58" s="37"/>
      <c r="CJ58" s="37"/>
      <c r="CK58" s="37"/>
      <c r="CL58" s="37"/>
      <c r="CM58" s="37"/>
      <c r="CN58" s="37"/>
      <c r="CO58" s="37"/>
      <c r="CP58" s="37"/>
      <c r="CQ58" s="37"/>
      <c r="CR58" s="37"/>
      <c r="CS58" s="37"/>
      <c r="CT58" s="37"/>
      <c r="CU58" s="37"/>
      <c r="CV58" s="37"/>
      <c r="CW58" s="37"/>
      <c r="CX58" s="37"/>
      <c r="CY58" s="37"/>
      <c r="CZ58" s="37"/>
      <c r="DA58" s="37"/>
      <c r="DB58" s="37"/>
      <c r="DC58" s="37"/>
    </row>
    <row r="59" spans="1:107" s="39" customFormat="1">
      <c r="A59" s="1352"/>
      <c r="B59" s="1352"/>
      <c r="C59" s="1648"/>
      <c r="D59" s="212" t="s">
        <v>506</v>
      </c>
      <c r="E59" s="213"/>
      <c r="F59" s="213" t="s">
        <v>503</v>
      </c>
      <c r="G59" s="213"/>
      <c r="H59" s="214"/>
      <c r="I59" s="215"/>
      <c r="J59" s="203"/>
      <c r="K59" s="216" t="s">
        <v>507</v>
      </c>
      <c r="L59" s="217" t="s">
        <v>503</v>
      </c>
      <c r="M59" s="206"/>
      <c r="N59" s="203"/>
      <c r="O59" s="1573"/>
      <c r="P59" s="1576"/>
      <c r="Q59" s="203"/>
      <c r="R59" s="216" t="s">
        <v>508</v>
      </c>
      <c r="S59" s="218"/>
      <c r="T59" s="219"/>
      <c r="U59" s="209"/>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c r="CC59" s="37"/>
      <c r="CD59" s="37"/>
      <c r="CE59" s="37"/>
      <c r="CF59" s="37"/>
      <c r="CG59" s="37"/>
      <c r="CH59" s="37"/>
      <c r="CI59" s="37"/>
      <c r="CJ59" s="37"/>
      <c r="CK59" s="37"/>
      <c r="CL59" s="37"/>
      <c r="CM59" s="37"/>
      <c r="CN59" s="37"/>
      <c r="CO59" s="37"/>
      <c r="CP59" s="37"/>
      <c r="CQ59" s="37"/>
      <c r="CR59" s="37"/>
      <c r="CS59" s="37"/>
      <c r="CT59" s="37"/>
      <c r="CU59" s="37"/>
      <c r="CV59" s="37"/>
      <c r="CW59" s="37"/>
      <c r="CX59" s="37"/>
      <c r="CY59" s="37"/>
      <c r="CZ59" s="37"/>
      <c r="DA59" s="37"/>
      <c r="DB59" s="37"/>
      <c r="DC59" s="37"/>
    </row>
    <row r="60" spans="1:107" s="39" customFormat="1">
      <c r="A60" s="1352"/>
      <c r="B60" s="1352"/>
      <c r="C60" s="1648"/>
      <c r="D60" s="212" t="s">
        <v>509</v>
      </c>
      <c r="E60" s="213"/>
      <c r="F60" s="213" t="s">
        <v>503</v>
      </c>
      <c r="G60" s="213"/>
      <c r="H60" s="214"/>
      <c r="I60" s="215"/>
      <c r="J60" s="203"/>
      <c r="K60" s="216" t="s">
        <v>510</v>
      </c>
      <c r="L60" s="217" t="s">
        <v>312</v>
      </c>
      <c r="M60" s="206"/>
      <c r="N60" s="203"/>
      <c r="O60" s="1573"/>
      <c r="P60" s="1576"/>
      <c r="Q60" s="203"/>
      <c r="R60" s="216" t="s">
        <v>512</v>
      </c>
      <c r="S60" s="218"/>
      <c r="T60" s="219">
        <v>3</v>
      </c>
      <c r="U60" s="209"/>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c r="CC60" s="37"/>
      <c r="CD60" s="37"/>
      <c r="CE60" s="37"/>
      <c r="CF60" s="37"/>
      <c r="CG60" s="37"/>
      <c r="CH60" s="37"/>
      <c r="CI60" s="37"/>
      <c r="CJ60" s="37"/>
      <c r="CK60" s="37"/>
      <c r="CL60" s="37"/>
      <c r="CM60" s="37"/>
      <c r="CN60" s="37"/>
      <c r="CO60" s="37"/>
      <c r="CP60" s="37"/>
      <c r="CQ60" s="37"/>
      <c r="CR60" s="37"/>
      <c r="CS60" s="37"/>
      <c r="CT60" s="37"/>
      <c r="CU60" s="37"/>
      <c r="CV60" s="37"/>
      <c r="CW60" s="37"/>
      <c r="CX60" s="37"/>
      <c r="CY60" s="37"/>
      <c r="CZ60" s="37"/>
      <c r="DA60" s="37"/>
      <c r="DB60" s="37"/>
      <c r="DC60" s="37"/>
    </row>
    <row r="61" spans="1:107" s="39" customFormat="1">
      <c r="A61" s="1352"/>
      <c r="B61" s="1352"/>
      <c r="C61" s="1648"/>
      <c r="D61" s="212" t="s">
        <v>514</v>
      </c>
      <c r="E61" s="213"/>
      <c r="F61" s="213" t="s">
        <v>503</v>
      </c>
      <c r="G61" s="213"/>
      <c r="H61" s="214"/>
      <c r="I61" s="215"/>
      <c r="J61" s="203"/>
      <c r="K61" s="216" t="s">
        <v>515</v>
      </c>
      <c r="L61" s="217" t="s">
        <v>312</v>
      </c>
      <c r="M61" s="206"/>
      <c r="N61" s="203"/>
      <c r="O61" s="1573"/>
      <c r="P61" s="1576"/>
      <c r="Q61" s="203"/>
      <c r="R61" s="216" t="s">
        <v>516</v>
      </c>
      <c r="S61" s="218" t="s">
        <v>503</v>
      </c>
      <c r="T61" s="219"/>
      <c r="U61" s="209"/>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c r="CC61" s="37"/>
      <c r="CD61" s="37"/>
      <c r="CE61" s="37"/>
      <c r="CF61" s="37"/>
      <c r="CG61" s="37"/>
      <c r="CH61" s="37"/>
      <c r="CI61" s="37"/>
      <c r="CJ61" s="37"/>
      <c r="CK61" s="37"/>
      <c r="CL61" s="37"/>
      <c r="CM61" s="37"/>
      <c r="CN61" s="37"/>
      <c r="CO61" s="37"/>
      <c r="CP61" s="37"/>
      <c r="CQ61" s="37"/>
      <c r="CR61" s="37"/>
      <c r="CS61" s="37"/>
      <c r="CT61" s="37"/>
      <c r="CU61" s="37"/>
      <c r="CV61" s="37"/>
      <c r="CW61" s="37"/>
      <c r="CX61" s="37"/>
      <c r="CY61" s="37"/>
      <c r="CZ61" s="37"/>
      <c r="DA61" s="37"/>
      <c r="DB61" s="37"/>
      <c r="DC61" s="37"/>
    </row>
    <row r="62" spans="1:107" s="39" customFormat="1">
      <c r="A62" s="1352"/>
      <c r="B62" s="1352"/>
      <c r="C62" s="1648"/>
      <c r="D62" s="220" t="s">
        <v>404</v>
      </c>
      <c r="E62" s="221"/>
      <c r="F62" s="221"/>
      <c r="G62" s="221"/>
      <c r="H62" s="222"/>
      <c r="I62" s="223"/>
      <c r="J62" s="203"/>
      <c r="K62" s="224" t="s">
        <v>517</v>
      </c>
      <c r="L62" s="225" t="s">
        <v>312</v>
      </c>
      <c r="M62" s="206"/>
      <c r="N62" s="203"/>
      <c r="O62" s="1574"/>
      <c r="P62" s="1577"/>
      <c r="Q62" s="203"/>
      <c r="R62" s="276" t="s">
        <v>518</v>
      </c>
      <c r="S62" s="277"/>
      <c r="T62" s="278"/>
      <c r="U62" s="279"/>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c r="DA62" s="37"/>
      <c r="DB62" s="37"/>
      <c r="DC62" s="37"/>
    </row>
    <row r="63" spans="1:107" s="37" customFormat="1">
      <c r="A63" s="1432">
        <v>12</v>
      </c>
      <c r="B63" s="1432" t="s">
        <v>122</v>
      </c>
      <c r="C63" s="1433" t="s">
        <v>123</v>
      </c>
      <c r="D63" s="231" t="s">
        <v>453</v>
      </c>
      <c r="E63" s="232"/>
      <c r="F63" s="569"/>
      <c r="G63" s="232" t="s">
        <v>503</v>
      </c>
      <c r="H63" s="570"/>
      <c r="I63" s="571"/>
      <c r="J63" s="36"/>
      <c r="K63" s="235" t="s">
        <v>504</v>
      </c>
      <c r="L63" s="236" t="s">
        <v>312</v>
      </c>
      <c r="M63" s="237"/>
      <c r="N63" s="36"/>
      <c r="O63" s="1581">
        <v>245</v>
      </c>
      <c r="P63" s="1584">
        <v>539</v>
      </c>
      <c r="Q63" s="36"/>
      <c r="R63" s="572" t="s">
        <v>505</v>
      </c>
      <c r="S63" s="573"/>
      <c r="T63" s="239"/>
      <c r="U63" s="240"/>
    </row>
    <row r="64" spans="1:107" s="37" customFormat="1">
      <c r="A64" s="1432"/>
      <c r="B64" s="1432"/>
      <c r="C64" s="1433"/>
      <c r="D64" s="241" t="s">
        <v>506</v>
      </c>
      <c r="E64" s="242"/>
      <c r="F64" s="242" t="s">
        <v>503</v>
      </c>
      <c r="G64" s="242"/>
      <c r="H64" s="243"/>
      <c r="I64" s="244"/>
      <c r="J64" s="36"/>
      <c r="K64" s="245" t="s">
        <v>507</v>
      </c>
      <c r="L64" s="246" t="s">
        <v>503</v>
      </c>
      <c r="M64" s="247" t="s">
        <v>520</v>
      </c>
      <c r="N64" s="36"/>
      <c r="O64" s="1582"/>
      <c r="P64" s="1585"/>
      <c r="Q64" s="36"/>
      <c r="R64" s="245" t="s">
        <v>508</v>
      </c>
      <c r="S64" s="248"/>
      <c r="T64" s="239"/>
      <c r="U64" s="240"/>
    </row>
    <row r="65" spans="1:107" s="37" customFormat="1">
      <c r="A65" s="1432"/>
      <c r="B65" s="1432"/>
      <c r="C65" s="1433"/>
      <c r="D65" s="241" t="s">
        <v>509</v>
      </c>
      <c r="E65" s="242"/>
      <c r="F65" s="242" t="s">
        <v>503</v>
      </c>
      <c r="G65" s="242"/>
      <c r="H65" s="243"/>
      <c r="I65" s="244"/>
      <c r="J65" s="36"/>
      <c r="K65" s="245" t="s">
        <v>510</v>
      </c>
      <c r="L65" s="246" t="s">
        <v>312</v>
      </c>
      <c r="M65" s="247"/>
      <c r="N65" s="36"/>
      <c r="O65" s="1582"/>
      <c r="P65" s="1585"/>
      <c r="Q65" s="36"/>
      <c r="R65" s="245" t="s">
        <v>512</v>
      </c>
      <c r="S65" s="248" t="s">
        <v>503</v>
      </c>
      <c r="T65" s="239" t="s">
        <v>521</v>
      </c>
      <c r="U65" s="240"/>
    </row>
    <row r="66" spans="1:107" s="37" customFormat="1">
      <c r="A66" s="1432"/>
      <c r="B66" s="1432"/>
      <c r="C66" s="1433"/>
      <c r="D66" s="241" t="s">
        <v>514</v>
      </c>
      <c r="E66" s="242"/>
      <c r="F66" s="569"/>
      <c r="G66" s="242" t="s">
        <v>503</v>
      </c>
      <c r="H66" s="243"/>
      <c r="I66" s="244"/>
      <c r="J66" s="36"/>
      <c r="K66" s="245" t="s">
        <v>515</v>
      </c>
      <c r="L66" s="246" t="s">
        <v>312</v>
      </c>
      <c r="M66" s="247"/>
      <c r="N66" s="36"/>
      <c r="O66" s="1582"/>
      <c r="P66" s="1585"/>
      <c r="Q66" s="36"/>
      <c r="R66" s="245" t="s">
        <v>516</v>
      </c>
      <c r="S66" s="248"/>
      <c r="T66" s="239"/>
      <c r="U66" s="240"/>
    </row>
    <row r="67" spans="1:107" s="37" customFormat="1">
      <c r="A67" s="1432"/>
      <c r="B67" s="1432"/>
      <c r="C67" s="1433"/>
      <c r="D67" s="249" t="s">
        <v>404</v>
      </c>
      <c r="E67" s="250"/>
      <c r="F67" s="250" t="s">
        <v>503</v>
      </c>
      <c r="G67" s="250"/>
      <c r="H67" s="251"/>
      <c r="I67" s="252"/>
      <c r="J67" s="36"/>
      <c r="K67" s="253" t="s">
        <v>517</v>
      </c>
      <c r="L67" s="254" t="s">
        <v>312</v>
      </c>
      <c r="M67" s="255"/>
      <c r="N67" s="36"/>
      <c r="O67" s="1583"/>
      <c r="P67" s="1586"/>
      <c r="Q67" s="36"/>
      <c r="R67" s="256" t="s">
        <v>518</v>
      </c>
      <c r="S67" s="257"/>
      <c r="T67" s="239"/>
      <c r="U67" s="240"/>
    </row>
    <row r="68" spans="1:107" s="39" customFormat="1">
      <c r="A68" s="1352">
        <v>13</v>
      </c>
      <c r="B68" s="1352" t="s">
        <v>132</v>
      </c>
      <c r="C68" s="1353" t="s">
        <v>133</v>
      </c>
      <c r="D68" s="199" t="s">
        <v>453</v>
      </c>
      <c r="E68" s="200"/>
      <c r="F68" s="200" t="s">
        <v>503</v>
      </c>
      <c r="G68" s="200"/>
      <c r="H68" s="201"/>
      <c r="I68" s="202"/>
      <c r="J68" s="203"/>
      <c r="K68" s="204" t="s">
        <v>504</v>
      </c>
      <c r="L68" s="205" t="s">
        <v>312</v>
      </c>
      <c r="M68" s="260"/>
      <c r="N68" s="203"/>
      <c r="O68" s="1587"/>
      <c r="P68" s="1578"/>
      <c r="Q68" s="203"/>
      <c r="R68" s="204" t="s">
        <v>505</v>
      </c>
      <c r="S68" s="207"/>
      <c r="T68" s="274"/>
      <c r="U68" s="280"/>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7"/>
      <c r="CB68" s="37"/>
      <c r="CC68" s="37"/>
      <c r="CD68" s="37"/>
      <c r="CE68" s="37"/>
      <c r="CF68" s="37"/>
      <c r="CG68" s="37"/>
      <c r="CH68" s="37"/>
      <c r="CI68" s="37"/>
      <c r="CJ68" s="37"/>
      <c r="CK68" s="37"/>
      <c r="CL68" s="37"/>
      <c r="CM68" s="37"/>
      <c r="CN68" s="37"/>
      <c r="CO68" s="37"/>
      <c r="CP68" s="37"/>
      <c r="CQ68" s="37"/>
      <c r="CR68" s="37"/>
      <c r="CS68" s="37"/>
      <c r="CT68" s="37"/>
      <c r="CU68" s="37"/>
      <c r="CV68" s="37"/>
      <c r="CW68" s="37"/>
      <c r="CX68" s="37"/>
      <c r="CY68" s="37"/>
      <c r="CZ68" s="37"/>
      <c r="DA68" s="37"/>
      <c r="DB68" s="37"/>
      <c r="DC68" s="37"/>
    </row>
    <row r="69" spans="1:107" s="39" customFormat="1">
      <c r="A69" s="1352"/>
      <c r="B69" s="1352"/>
      <c r="C69" s="1353"/>
      <c r="D69" s="212" t="s">
        <v>506</v>
      </c>
      <c r="E69" s="213"/>
      <c r="F69" s="213" t="s">
        <v>503</v>
      </c>
      <c r="G69" s="213"/>
      <c r="H69" s="214"/>
      <c r="I69" s="215"/>
      <c r="J69" s="203"/>
      <c r="K69" s="216" t="s">
        <v>507</v>
      </c>
      <c r="L69" s="217" t="s">
        <v>503</v>
      </c>
      <c r="M69" s="206"/>
      <c r="N69" s="203"/>
      <c r="O69" s="1588"/>
      <c r="P69" s="1579"/>
      <c r="Q69" s="203"/>
      <c r="R69" s="216" t="s">
        <v>508</v>
      </c>
      <c r="S69" s="218"/>
      <c r="T69" s="219"/>
      <c r="U69" s="240"/>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c r="CC69" s="37"/>
      <c r="CD69" s="37"/>
      <c r="CE69" s="37"/>
      <c r="CF69" s="37"/>
      <c r="CG69" s="37"/>
      <c r="CH69" s="37"/>
      <c r="CI69" s="37"/>
      <c r="CJ69" s="37"/>
      <c r="CK69" s="37"/>
      <c r="CL69" s="37"/>
      <c r="CM69" s="37"/>
      <c r="CN69" s="37"/>
      <c r="CO69" s="37"/>
      <c r="CP69" s="37"/>
      <c r="CQ69" s="37"/>
      <c r="CR69" s="37"/>
      <c r="CS69" s="37"/>
      <c r="CT69" s="37"/>
      <c r="CU69" s="37"/>
      <c r="CV69" s="37"/>
      <c r="CW69" s="37"/>
      <c r="CX69" s="37"/>
      <c r="CY69" s="37"/>
      <c r="CZ69" s="37"/>
      <c r="DA69" s="37"/>
      <c r="DB69" s="37"/>
      <c r="DC69" s="37"/>
    </row>
    <row r="70" spans="1:107" s="39" customFormat="1">
      <c r="A70" s="1352"/>
      <c r="B70" s="1352"/>
      <c r="C70" s="1353"/>
      <c r="D70" s="212" t="s">
        <v>509</v>
      </c>
      <c r="E70" s="213"/>
      <c r="F70" s="213" t="s">
        <v>503</v>
      </c>
      <c r="G70" s="213"/>
      <c r="H70" s="214"/>
      <c r="I70" s="215"/>
      <c r="J70" s="203"/>
      <c r="K70" s="216" t="s">
        <v>510</v>
      </c>
      <c r="L70" s="217" t="s">
        <v>312</v>
      </c>
      <c r="M70" s="206"/>
      <c r="N70" s="203"/>
      <c r="O70" s="1588"/>
      <c r="P70" s="1579"/>
      <c r="Q70" s="203"/>
      <c r="R70" s="216" t="s">
        <v>512</v>
      </c>
      <c r="S70" s="218" t="s">
        <v>503</v>
      </c>
      <c r="T70" s="219">
        <v>1</v>
      </c>
      <c r="U70" s="240" t="s">
        <v>40</v>
      </c>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c r="CA70" s="37"/>
      <c r="CB70" s="37"/>
      <c r="CC70" s="37"/>
      <c r="CD70" s="37"/>
      <c r="CE70" s="37"/>
      <c r="CF70" s="37"/>
      <c r="CG70" s="37"/>
      <c r="CH70" s="37"/>
      <c r="CI70" s="37"/>
      <c r="CJ70" s="37"/>
      <c r="CK70" s="37"/>
      <c r="CL70" s="37"/>
      <c r="CM70" s="37"/>
      <c r="CN70" s="37"/>
      <c r="CO70" s="37"/>
      <c r="CP70" s="37"/>
      <c r="CQ70" s="37"/>
      <c r="CR70" s="37"/>
      <c r="CS70" s="37"/>
      <c r="CT70" s="37"/>
      <c r="CU70" s="37"/>
      <c r="CV70" s="37"/>
      <c r="CW70" s="37"/>
      <c r="CX70" s="37"/>
      <c r="CY70" s="37"/>
      <c r="CZ70" s="37"/>
      <c r="DA70" s="37"/>
      <c r="DB70" s="37"/>
      <c r="DC70" s="37"/>
    </row>
    <row r="71" spans="1:107" s="39" customFormat="1">
      <c r="A71" s="1352"/>
      <c r="B71" s="1352"/>
      <c r="C71" s="1353"/>
      <c r="D71" s="212" t="s">
        <v>514</v>
      </c>
      <c r="E71" s="213"/>
      <c r="F71" s="213" t="s">
        <v>503</v>
      </c>
      <c r="G71" s="213"/>
      <c r="H71" s="214"/>
      <c r="I71" s="215"/>
      <c r="J71" s="203"/>
      <c r="K71" s="216" t="s">
        <v>515</v>
      </c>
      <c r="L71" s="217"/>
      <c r="M71" s="206"/>
      <c r="N71" s="203"/>
      <c r="O71" s="1588"/>
      <c r="P71" s="1579"/>
      <c r="Q71" s="203"/>
      <c r="R71" s="216" t="s">
        <v>516</v>
      </c>
      <c r="S71" s="218"/>
      <c r="T71" s="219"/>
      <c r="U71" s="240"/>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c r="CA71" s="37"/>
      <c r="CB71" s="37"/>
      <c r="CC71" s="37"/>
      <c r="CD71" s="37"/>
      <c r="CE71" s="37"/>
      <c r="CF71" s="37"/>
      <c r="CG71" s="37"/>
      <c r="CH71" s="37"/>
      <c r="CI71" s="37"/>
      <c r="CJ71" s="37"/>
      <c r="CK71" s="37"/>
      <c r="CL71" s="37"/>
      <c r="CM71" s="37"/>
      <c r="CN71" s="37"/>
      <c r="CO71" s="37"/>
      <c r="CP71" s="37"/>
      <c r="CQ71" s="37"/>
      <c r="CR71" s="37"/>
      <c r="CS71" s="37"/>
      <c r="CT71" s="37"/>
      <c r="CU71" s="37"/>
      <c r="CV71" s="37"/>
      <c r="CW71" s="37"/>
      <c r="CX71" s="37"/>
      <c r="CY71" s="37"/>
      <c r="CZ71" s="37"/>
      <c r="DA71" s="37"/>
      <c r="DB71" s="37"/>
      <c r="DC71" s="37"/>
    </row>
    <row r="72" spans="1:107" s="39" customFormat="1">
      <c r="A72" s="1352"/>
      <c r="B72" s="1352"/>
      <c r="C72" s="1353"/>
      <c r="D72" s="220" t="s">
        <v>404</v>
      </c>
      <c r="E72" s="221"/>
      <c r="F72" s="221" t="s">
        <v>503</v>
      </c>
      <c r="G72" s="221"/>
      <c r="H72" s="222"/>
      <c r="I72" s="223"/>
      <c r="J72" s="203"/>
      <c r="K72" s="224" t="s">
        <v>517</v>
      </c>
      <c r="L72" s="225" t="s">
        <v>312</v>
      </c>
      <c r="M72" s="226"/>
      <c r="N72" s="203"/>
      <c r="O72" s="1589"/>
      <c r="P72" s="1580"/>
      <c r="Q72" s="203"/>
      <c r="R72" s="227" t="s">
        <v>518</v>
      </c>
      <c r="S72" s="228"/>
      <c r="T72" s="278"/>
      <c r="U72" s="281"/>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37"/>
      <c r="BW72" s="37"/>
      <c r="BX72" s="37"/>
      <c r="BY72" s="37"/>
      <c r="BZ72" s="37"/>
      <c r="CA72" s="37"/>
      <c r="CB72" s="37"/>
      <c r="CC72" s="37"/>
      <c r="CD72" s="37"/>
      <c r="CE72" s="37"/>
      <c r="CF72" s="37"/>
      <c r="CG72" s="37"/>
      <c r="CH72" s="37"/>
      <c r="CI72" s="37"/>
      <c r="CJ72" s="37"/>
      <c r="CK72" s="37"/>
      <c r="CL72" s="37"/>
      <c r="CM72" s="37"/>
      <c r="CN72" s="37"/>
      <c r="CO72" s="37"/>
      <c r="CP72" s="37"/>
      <c r="CQ72" s="37"/>
      <c r="CR72" s="37"/>
      <c r="CS72" s="37"/>
      <c r="CT72" s="37"/>
      <c r="CU72" s="37"/>
      <c r="CV72" s="37"/>
      <c r="CW72" s="37"/>
      <c r="CX72" s="37"/>
      <c r="CY72" s="37"/>
      <c r="CZ72" s="37"/>
      <c r="DA72" s="37"/>
      <c r="DB72" s="37"/>
      <c r="DC72" s="37"/>
    </row>
    <row r="73" spans="1:107" s="37" customFormat="1">
      <c r="A73" s="1432">
        <v>14</v>
      </c>
      <c r="B73" s="1432" t="s">
        <v>140</v>
      </c>
      <c r="C73" s="1433" t="s">
        <v>141</v>
      </c>
      <c r="D73" s="231" t="s">
        <v>453</v>
      </c>
      <c r="E73" s="232"/>
      <c r="F73" s="232"/>
      <c r="G73" s="232" t="s">
        <v>503</v>
      </c>
      <c r="H73" s="233"/>
      <c r="I73" s="234"/>
      <c r="J73" s="36"/>
      <c r="K73" s="235" t="s">
        <v>504</v>
      </c>
      <c r="L73" s="236" t="s">
        <v>312</v>
      </c>
      <c r="M73" s="247"/>
      <c r="N73" s="36"/>
      <c r="O73" s="1581">
        <v>1106</v>
      </c>
      <c r="P73" s="1584">
        <v>235</v>
      </c>
      <c r="Q73" s="36"/>
      <c r="R73" s="235" t="s">
        <v>505</v>
      </c>
      <c r="S73" s="248"/>
      <c r="T73" s="239"/>
      <c r="U73" s="240"/>
    </row>
    <row r="74" spans="1:107" s="37" customFormat="1">
      <c r="A74" s="1432"/>
      <c r="B74" s="1432"/>
      <c r="C74" s="1433"/>
      <c r="D74" s="241" t="s">
        <v>506</v>
      </c>
      <c r="E74" s="242"/>
      <c r="F74" s="242"/>
      <c r="G74" s="242" t="s">
        <v>503</v>
      </c>
      <c r="H74" s="243"/>
      <c r="I74" s="244"/>
      <c r="J74" s="36"/>
      <c r="K74" s="245" t="s">
        <v>507</v>
      </c>
      <c r="L74" s="246" t="s">
        <v>312</v>
      </c>
      <c r="M74" s="247"/>
      <c r="N74" s="36"/>
      <c r="O74" s="1582"/>
      <c r="P74" s="1585"/>
      <c r="Q74" s="36"/>
      <c r="R74" s="245" t="s">
        <v>508</v>
      </c>
      <c r="S74" s="248"/>
      <c r="T74" s="239"/>
      <c r="U74" s="240"/>
    </row>
    <row r="75" spans="1:107" s="37" customFormat="1">
      <c r="A75" s="1432"/>
      <c r="B75" s="1432"/>
      <c r="C75" s="1433"/>
      <c r="D75" s="241" t="s">
        <v>509</v>
      </c>
      <c r="E75" s="242"/>
      <c r="F75" s="242"/>
      <c r="G75" s="242" t="s">
        <v>503</v>
      </c>
      <c r="H75" s="243"/>
      <c r="I75" s="244"/>
      <c r="J75" s="36"/>
      <c r="K75" s="245" t="s">
        <v>510</v>
      </c>
      <c r="L75" s="246" t="s">
        <v>312</v>
      </c>
      <c r="M75" s="247"/>
      <c r="N75" s="36"/>
      <c r="O75" s="1582"/>
      <c r="P75" s="1585"/>
      <c r="Q75" s="36"/>
      <c r="R75" s="245" t="s">
        <v>512</v>
      </c>
      <c r="S75" s="248" t="s">
        <v>503</v>
      </c>
      <c r="T75" s="239"/>
      <c r="U75" s="240"/>
    </row>
    <row r="76" spans="1:107" s="37" customFormat="1">
      <c r="A76" s="1432"/>
      <c r="B76" s="1432"/>
      <c r="C76" s="1433"/>
      <c r="D76" s="241" t="s">
        <v>514</v>
      </c>
      <c r="E76" s="242"/>
      <c r="F76" s="242"/>
      <c r="G76" s="242" t="s">
        <v>503</v>
      </c>
      <c r="H76" s="243"/>
      <c r="I76" s="244"/>
      <c r="J76" s="36"/>
      <c r="K76" s="245" t="s">
        <v>515</v>
      </c>
      <c r="L76" s="246" t="s">
        <v>503</v>
      </c>
      <c r="M76" s="247"/>
      <c r="N76" s="36"/>
      <c r="O76" s="1582"/>
      <c r="P76" s="1585"/>
      <c r="Q76" s="36"/>
      <c r="R76" s="245" t="s">
        <v>516</v>
      </c>
      <c r="S76" s="574"/>
      <c r="T76" s="239"/>
      <c r="U76" s="240"/>
    </row>
    <row r="77" spans="1:107" s="37" customFormat="1">
      <c r="A77" s="1432"/>
      <c r="B77" s="1432"/>
      <c r="C77" s="1433"/>
      <c r="D77" s="249" t="s">
        <v>404</v>
      </c>
      <c r="E77" s="250"/>
      <c r="F77" s="250"/>
      <c r="G77" s="250" t="s">
        <v>503</v>
      </c>
      <c r="H77" s="251"/>
      <c r="I77" s="252"/>
      <c r="J77" s="36"/>
      <c r="K77" s="253" t="s">
        <v>517</v>
      </c>
      <c r="L77" s="254" t="s">
        <v>312</v>
      </c>
      <c r="M77" s="247"/>
      <c r="N77" s="36"/>
      <c r="O77" s="1583"/>
      <c r="P77" s="1586"/>
      <c r="Q77" s="36"/>
      <c r="R77" s="256" t="s">
        <v>518</v>
      </c>
      <c r="S77" s="575"/>
      <c r="T77" s="239"/>
      <c r="U77" s="240"/>
    </row>
    <row r="78" spans="1:107" s="37" customFormat="1">
      <c r="A78" s="1352">
        <v>15</v>
      </c>
      <c r="B78" s="1352" t="s">
        <v>145</v>
      </c>
      <c r="C78" s="1353" t="s">
        <v>146</v>
      </c>
      <c r="D78" s="199" t="s">
        <v>453</v>
      </c>
      <c r="E78" s="200"/>
      <c r="F78" s="200" t="s">
        <v>503</v>
      </c>
      <c r="G78" s="200"/>
      <c r="H78" s="201"/>
      <c r="I78" s="202"/>
      <c r="J78" s="36"/>
      <c r="K78" s="204" t="s">
        <v>504</v>
      </c>
      <c r="L78" s="205" t="s">
        <v>503</v>
      </c>
      <c r="M78" s="260"/>
      <c r="N78" s="36"/>
      <c r="O78" s="1646">
        <v>97</v>
      </c>
      <c r="P78" s="1647">
        <v>977943</v>
      </c>
      <c r="Q78" s="36"/>
      <c r="R78" s="204" t="s">
        <v>505</v>
      </c>
      <c r="S78" s="207"/>
      <c r="T78" s="274"/>
      <c r="U78" s="280"/>
    </row>
    <row r="79" spans="1:107" s="37" customFormat="1">
      <c r="A79" s="1352"/>
      <c r="B79" s="1352"/>
      <c r="C79" s="1353"/>
      <c r="D79" s="212" t="s">
        <v>506</v>
      </c>
      <c r="E79" s="213"/>
      <c r="F79" s="213" t="s">
        <v>503</v>
      </c>
      <c r="G79" s="213"/>
      <c r="H79" s="214"/>
      <c r="I79" s="215"/>
      <c r="J79" s="36"/>
      <c r="K79" s="216" t="s">
        <v>507</v>
      </c>
      <c r="L79" s="217" t="s">
        <v>312</v>
      </c>
      <c r="M79" s="206"/>
      <c r="N79" s="36"/>
      <c r="O79" s="1598"/>
      <c r="P79" s="1610"/>
      <c r="Q79" s="36"/>
      <c r="R79" s="216" t="s">
        <v>508</v>
      </c>
      <c r="S79" s="218"/>
      <c r="T79" s="219"/>
      <c r="U79" s="240"/>
    </row>
    <row r="80" spans="1:107" s="37" customFormat="1">
      <c r="A80" s="1352"/>
      <c r="B80" s="1352"/>
      <c r="C80" s="1353"/>
      <c r="D80" s="212" t="s">
        <v>509</v>
      </c>
      <c r="E80" s="213"/>
      <c r="F80" s="213" t="s">
        <v>503</v>
      </c>
      <c r="G80" s="213"/>
      <c r="H80" s="214"/>
      <c r="I80" s="215"/>
      <c r="J80" s="36"/>
      <c r="K80" s="216" t="s">
        <v>510</v>
      </c>
      <c r="L80" s="217" t="s">
        <v>312</v>
      </c>
      <c r="M80" s="206"/>
      <c r="N80" s="36"/>
      <c r="O80" s="1598"/>
      <c r="P80" s="1610"/>
      <c r="Q80" s="36"/>
      <c r="R80" s="216" t="s">
        <v>512</v>
      </c>
      <c r="S80" s="218"/>
      <c r="T80" s="219"/>
      <c r="U80" s="576" t="s">
        <v>522</v>
      </c>
    </row>
    <row r="81" spans="1:21" s="37" customFormat="1" ht="13.35" customHeight="1">
      <c r="A81" s="1352"/>
      <c r="B81" s="1352"/>
      <c r="C81" s="1353"/>
      <c r="D81" s="212" t="s">
        <v>514</v>
      </c>
      <c r="E81" s="213"/>
      <c r="F81" s="213" t="s">
        <v>503</v>
      </c>
      <c r="G81" s="213"/>
      <c r="H81" s="214"/>
      <c r="I81" s="215"/>
      <c r="J81" s="36"/>
      <c r="K81" s="216" t="s">
        <v>515</v>
      </c>
      <c r="L81" s="217" t="s">
        <v>312</v>
      </c>
      <c r="M81" s="206"/>
      <c r="N81" s="36"/>
      <c r="O81" s="1598"/>
      <c r="P81" s="1610"/>
      <c r="Q81" s="36"/>
      <c r="R81" s="216" t="s">
        <v>516</v>
      </c>
      <c r="S81" s="218" t="s">
        <v>503</v>
      </c>
      <c r="T81" s="219">
        <v>1</v>
      </c>
      <c r="U81" s="240"/>
    </row>
    <row r="82" spans="1:21" s="37" customFormat="1">
      <c r="A82" s="1352"/>
      <c r="B82" s="1352"/>
      <c r="C82" s="1353"/>
      <c r="D82" s="220" t="s">
        <v>404</v>
      </c>
      <c r="E82" s="221"/>
      <c r="F82" s="221" t="s">
        <v>503</v>
      </c>
      <c r="G82" s="221"/>
      <c r="H82" s="222"/>
      <c r="I82" s="223"/>
      <c r="J82" s="36"/>
      <c r="K82" s="224" t="s">
        <v>517</v>
      </c>
      <c r="L82" s="217" t="s">
        <v>312</v>
      </c>
      <c r="M82" s="226"/>
      <c r="N82" s="36"/>
      <c r="O82" s="1599"/>
      <c r="P82" s="1611"/>
      <c r="Q82" s="36"/>
      <c r="R82" s="227" t="s">
        <v>518</v>
      </c>
      <c r="S82" s="228"/>
      <c r="T82" s="278"/>
      <c r="U82" s="281"/>
    </row>
    <row r="83" spans="1:21" s="37" customFormat="1">
      <c r="A83" s="1470">
        <v>16</v>
      </c>
      <c r="B83" s="1470" t="s">
        <v>156</v>
      </c>
      <c r="C83" s="1471" t="s">
        <v>157</v>
      </c>
      <c r="D83" s="559" t="s">
        <v>453</v>
      </c>
      <c r="E83" s="261"/>
      <c r="F83" s="261" t="s">
        <v>503</v>
      </c>
      <c r="G83" s="261"/>
      <c r="H83" s="262"/>
      <c r="I83" s="263"/>
      <c r="J83" s="203"/>
      <c r="K83" s="560" t="s">
        <v>504</v>
      </c>
      <c r="L83" s="561"/>
      <c r="M83" s="247"/>
      <c r="N83" s="36"/>
      <c r="O83" s="1581">
        <v>734</v>
      </c>
      <c r="P83" s="1584">
        <v>912109</v>
      </c>
      <c r="Q83" s="203"/>
      <c r="R83" s="235" t="s">
        <v>505</v>
      </c>
      <c r="S83" s="238"/>
      <c r="T83" s="239"/>
      <c r="U83" s="240"/>
    </row>
    <row r="84" spans="1:21" s="37" customFormat="1">
      <c r="A84" s="1470"/>
      <c r="B84" s="1470"/>
      <c r="C84" s="1471"/>
      <c r="D84" s="563" t="s">
        <v>506</v>
      </c>
      <c r="E84" s="264"/>
      <c r="F84" s="264" t="s">
        <v>374</v>
      </c>
      <c r="G84" s="264"/>
      <c r="H84" s="265"/>
      <c r="I84" s="266"/>
      <c r="J84" s="203"/>
      <c r="K84" s="564" t="s">
        <v>507</v>
      </c>
      <c r="L84" s="565" t="s">
        <v>503</v>
      </c>
      <c r="M84" s="247"/>
      <c r="N84" s="36"/>
      <c r="O84" s="1582"/>
      <c r="P84" s="1585"/>
      <c r="Q84" s="203"/>
      <c r="R84" s="245" t="s">
        <v>508</v>
      </c>
      <c r="S84" s="248"/>
      <c r="T84" s="239"/>
      <c r="U84" s="240"/>
    </row>
    <row r="85" spans="1:21" s="37" customFormat="1">
      <c r="A85" s="1470"/>
      <c r="B85" s="1470"/>
      <c r="C85" s="1471"/>
      <c r="D85" s="563" t="s">
        <v>509</v>
      </c>
      <c r="E85" s="264"/>
      <c r="F85" s="264" t="s">
        <v>503</v>
      </c>
      <c r="G85" s="264"/>
      <c r="H85" s="265"/>
      <c r="I85" s="266"/>
      <c r="J85" s="203"/>
      <c r="K85" s="564" t="s">
        <v>510</v>
      </c>
      <c r="L85" s="565"/>
      <c r="M85" s="247"/>
      <c r="N85" s="36"/>
      <c r="O85" s="1582"/>
      <c r="P85" s="1585"/>
      <c r="Q85" s="203"/>
      <c r="R85" s="245" t="s">
        <v>512</v>
      </c>
      <c r="S85" s="248" t="s">
        <v>503</v>
      </c>
      <c r="T85" s="239">
        <v>1</v>
      </c>
      <c r="U85" s="240" t="s">
        <v>40</v>
      </c>
    </row>
    <row r="86" spans="1:21" s="37" customFormat="1">
      <c r="A86" s="1470"/>
      <c r="B86" s="1470"/>
      <c r="C86" s="1471"/>
      <c r="D86" s="563" t="s">
        <v>514</v>
      </c>
      <c r="E86" s="264"/>
      <c r="F86" s="264" t="s">
        <v>503</v>
      </c>
      <c r="G86" s="264"/>
      <c r="H86" s="265"/>
      <c r="I86" s="266"/>
      <c r="J86" s="203"/>
      <c r="K86" s="564" t="s">
        <v>515</v>
      </c>
      <c r="L86" s="565"/>
      <c r="M86" s="247"/>
      <c r="N86" s="36"/>
      <c r="O86" s="1582"/>
      <c r="P86" s="1585"/>
      <c r="Q86" s="203"/>
      <c r="R86" s="245" t="s">
        <v>516</v>
      </c>
      <c r="S86" s="248"/>
      <c r="T86" s="239"/>
      <c r="U86" s="240"/>
    </row>
    <row r="87" spans="1:21" s="37" customFormat="1">
      <c r="A87" s="1470"/>
      <c r="B87" s="1470"/>
      <c r="C87" s="1471"/>
      <c r="D87" s="566" t="s">
        <v>404</v>
      </c>
      <c r="E87" s="267"/>
      <c r="F87" s="267" t="s">
        <v>503</v>
      </c>
      <c r="G87" s="267"/>
      <c r="H87" s="268"/>
      <c r="I87" s="269"/>
      <c r="J87" s="203"/>
      <c r="K87" s="567" t="s">
        <v>517</v>
      </c>
      <c r="L87" s="568"/>
      <c r="M87" s="247"/>
      <c r="N87" s="36"/>
      <c r="O87" s="1583"/>
      <c r="P87" s="1586"/>
      <c r="Q87" s="203"/>
      <c r="R87" s="256" t="s">
        <v>518</v>
      </c>
      <c r="S87" s="257"/>
      <c r="T87" s="239"/>
      <c r="U87" s="240"/>
    </row>
    <row r="88" spans="1:21" s="37" customFormat="1">
      <c r="A88" s="1352">
        <v>17</v>
      </c>
      <c r="B88" s="1352" t="s">
        <v>164</v>
      </c>
      <c r="C88" s="1353" t="s">
        <v>386</v>
      </c>
      <c r="D88" s="199" t="s">
        <v>453</v>
      </c>
      <c r="E88" s="200"/>
      <c r="F88" s="200"/>
      <c r="G88" s="200" t="s">
        <v>503</v>
      </c>
      <c r="H88" s="201"/>
      <c r="I88" s="202"/>
      <c r="J88" s="36"/>
      <c r="K88" s="204" t="s">
        <v>504</v>
      </c>
      <c r="L88" s="205"/>
      <c r="M88" s="260"/>
      <c r="N88" s="36"/>
      <c r="O88" s="1587">
        <v>10575</v>
      </c>
      <c r="P88" s="1578">
        <v>1903</v>
      </c>
      <c r="Q88" s="36"/>
      <c r="R88" s="204" t="s">
        <v>505</v>
      </c>
      <c r="S88" s="207" t="s">
        <v>503</v>
      </c>
      <c r="T88" s="1543">
        <v>36</v>
      </c>
      <c r="U88" s="280"/>
    </row>
    <row r="89" spans="1:21" s="37" customFormat="1">
      <c r="A89" s="1352"/>
      <c r="B89" s="1352"/>
      <c r="C89" s="1353"/>
      <c r="D89" s="212" t="s">
        <v>506</v>
      </c>
      <c r="E89" s="213"/>
      <c r="F89" s="213"/>
      <c r="G89" s="213" t="s">
        <v>503</v>
      </c>
      <c r="H89" s="214"/>
      <c r="I89" s="215"/>
      <c r="J89" s="36"/>
      <c r="K89" s="216" t="s">
        <v>507</v>
      </c>
      <c r="L89" s="217" t="s">
        <v>503</v>
      </c>
      <c r="M89" s="206" t="s">
        <v>511</v>
      </c>
      <c r="N89" s="36"/>
      <c r="O89" s="1588"/>
      <c r="P89" s="1579"/>
      <c r="Q89" s="36"/>
      <c r="R89" s="216" t="s">
        <v>508</v>
      </c>
      <c r="S89" s="218"/>
      <c r="T89" s="1544"/>
      <c r="U89" s="240"/>
    </row>
    <row r="90" spans="1:21" s="37" customFormat="1">
      <c r="A90" s="1352"/>
      <c r="B90" s="1352"/>
      <c r="C90" s="1353"/>
      <c r="D90" s="212" t="s">
        <v>509</v>
      </c>
      <c r="E90" s="213"/>
      <c r="F90" s="213"/>
      <c r="G90" s="213" t="s">
        <v>503</v>
      </c>
      <c r="H90" s="214"/>
      <c r="I90" s="215"/>
      <c r="J90" s="36"/>
      <c r="K90" s="216" t="s">
        <v>510</v>
      </c>
      <c r="L90" s="217"/>
      <c r="M90" s="206"/>
      <c r="N90" s="36"/>
      <c r="O90" s="1588"/>
      <c r="P90" s="1579"/>
      <c r="Q90" s="36"/>
      <c r="R90" s="216" t="s">
        <v>512</v>
      </c>
      <c r="S90" s="218"/>
      <c r="T90" s="1544"/>
      <c r="U90" s="240"/>
    </row>
    <row r="91" spans="1:21" s="37" customFormat="1">
      <c r="A91" s="1352"/>
      <c r="B91" s="1352"/>
      <c r="C91" s="1353"/>
      <c r="D91" s="212" t="s">
        <v>514</v>
      </c>
      <c r="E91" s="213"/>
      <c r="F91" s="213"/>
      <c r="G91" s="213" t="s">
        <v>503</v>
      </c>
      <c r="H91" s="214"/>
      <c r="I91" s="215"/>
      <c r="J91" s="36"/>
      <c r="K91" s="216" t="s">
        <v>515</v>
      </c>
      <c r="L91" s="217" t="s">
        <v>503</v>
      </c>
      <c r="M91" s="206" t="s">
        <v>523</v>
      </c>
      <c r="N91" s="36"/>
      <c r="O91" s="1588"/>
      <c r="P91" s="1579"/>
      <c r="Q91" s="36"/>
      <c r="R91" s="216" t="s">
        <v>516</v>
      </c>
      <c r="S91" s="218" t="s">
        <v>503</v>
      </c>
      <c r="T91" s="1544"/>
      <c r="U91" s="240"/>
    </row>
    <row r="92" spans="1:21" s="37" customFormat="1">
      <c r="A92" s="1352"/>
      <c r="B92" s="1352"/>
      <c r="C92" s="1353"/>
      <c r="D92" s="220" t="s">
        <v>404</v>
      </c>
      <c r="E92" s="221"/>
      <c r="F92" s="221"/>
      <c r="G92" s="221" t="s">
        <v>503</v>
      </c>
      <c r="H92" s="222"/>
      <c r="I92" s="223"/>
      <c r="J92" s="36"/>
      <c r="K92" s="224" t="s">
        <v>517</v>
      </c>
      <c r="L92" s="577"/>
      <c r="M92" s="226"/>
      <c r="N92" s="36"/>
      <c r="O92" s="1589"/>
      <c r="P92" s="1580"/>
      <c r="Q92" s="36"/>
      <c r="R92" s="227" t="s">
        <v>518</v>
      </c>
      <c r="S92" s="228"/>
      <c r="T92" s="1545"/>
      <c r="U92" s="281"/>
    </row>
    <row r="93" spans="1:21" s="37" customFormat="1">
      <c r="A93" s="1432">
        <v>18</v>
      </c>
      <c r="B93" s="1432" t="s">
        <v>173</v>
      </c>
      <c r="C93" s="1433" t="s">
        <v>175</v>
      </c>
      <c r="D93" s="231" t="s">
        <v>453</v>
      </c>
      <c r="E93" s="232"/>
      <c r="F93" s="232"/>
      <c r="G93" s="232"/>
      <c r="H93" s="233"/>
      <c r="I93" s="234"/>
      <c r="J93" s="203"/>
      <c r="K93" s="235" t="s">
        <v>504</v>
      </c>
      <c r="L93" s="236"/>
      <c r="M93" s="247"/>
      <c r="N93" s="203"/>
      <c r="O93" s="1563"/>
      <c r="P93" s="1566"/>
      <c r="Q93" s="203"/>
      <c r="R93" s="235" t="s">
        <v>505</v>
      </c>
      <c r="S93" s="238"/>
      <c r="T93" s="282"/>
      <c r="U93" s="280"/>
    </row>
    <row r="94" spans="1:21" s="37" customFormat="1">
      <c r="A94" s="1432"/>
      <c r="B94" s="1432"/>
      <c r="C94" s="1433"/>
      <c r="D94" s="241" t="s">
        <v>506</v>
      </c>
      <c r="E94" s="242"/>
      <c r="F94" s="242"/>
      <c r="G94" s="242"/>
      <c r="H94" s="243"/>
      <c r="I94" s="244"/>
      <c r="J94" s="203"/>
      <c r="K94" s="245" t="s">
        <v>507</v>
      </c>
      <c r="L94" s="246"/>
      <c r="M94" s="247"/>
      <c r="N94" s="203"/>
      <c r="O94" s="1564"/>
      <c r="P94" s="1567"/>
      <c r="Q94" s="203"/>
      <c r="R94" s="245" t="s">
        <v>508</v>
      </c>
      <c r="S94" s="248"/>
      <c r="T94" s="239"/>
      <c r="U94" s="240"/>
    </row>
    <row r="95" spans="1:21" s="37" customFormat="1">
      <c r="A95" s="1432"/>
      <c r="B95" s="1432"/>
      <c r="C95" s="1433"/>
      <c r="D95" s="241" t="s">
        <v>509</v>
      </c>
      <c r="E95" s="242"/>
      <c r="F95" s="242"/>
      <c r="G95" s="242"/>
      <c r="H95" s="243"/>
      <c r="I95" s="244"/>
      <c r="J95" s="203"/>
      <c r="K95" s="245" t="s">
        <v>510</v>
      </c>
      <c r="L95" s="246" t="s">
        <v>503</v>
      </c>
      <c r="M95" s="247"/>
      <c r="N95" s="203"/>
      <c r="O95" s="1564"/>
      <c r="P95" s="1567"/>
      <c r="Q95" s="203"/>
      <c r="R95" s="245" t="s">
        <v>512</v>
      </c>
      <c r="S95" s="248" t="s">
        <v>503</v>
      </c>
      <c r="T95" s="239"/>
      <c r="U95" s="240"/>
    </row>
    <row r="96" spans="1:21" s="37" customFormat="1">
      <c r="A96" s="1432"/>
      <c r="B96" s="1432"/>
      <c r="C96" s="1433"/>
      <c r="D96" s="241" t="s">
        <v>514</v>
      </c>
      <c r="E96" s="242"/>
      <c r="F96" s="242"/>
      <c r="G96" s="242"/>
      <c r="H96" s="243"/>
      <c r="I96" s="244"/>
      <c r="J96" s="203"/>
      <c r="K96" s="245" t="s">
        <v>515</v>
      </c>
      <c r="L96" s="246"/>
      <c r="M96" s="247"/>
      <c r="N96" s="203"/>
      <c r="O96" s="1564"/>
      <c r="P96" s="1567"/>
      <c r="Q96" s="203"/>
      <c r="R96" s="245" t="s">
        <v>516</v>
      </c>
      <c r="S96" s="248"/>
      <c r="T96" s="239"/>
      <c r="U96" s="240"/>
    </row>
    <row r="97" spans="1:21" s="37" customFormat="1">
      <c r="A97" s="1432"/>
      <c r="B97" s="1432"/>
      <c r="C97" s="1433"/>
      <c r="D97" s="249" t="s">
        <v>404</v>
      </c>
      <c r="E97" s="250"/>
      <c r="F97" s="250"/>
      <c r="G97" s="250"/>
      <c r="H97" s="251"/>
      <c r="I97" s="252"/>
      <c r="J97" s="203"/>
      <c r="K97" s="253" t="s">
        <v>517</v>
      </c>
      <c r="L97" s="283"/>
      <c r="M97" s="247"/>
      <c r="N97" s="203"/>
      <c r="O97" s="1565"/>
      <c r="P97" s="1568"/>
      <c r="Q97" s="203"/>
      <c r="R97" s="256" t="s">
        <v>518</v>
      </c>
      <c r="S97" s="257"/>
      <c r="T97" s="284"/>
      <c r="U97" s="281"/>
    </row>
    <row r="98" spans="1:21" s="37" customFormat="1">
      <c r="A98" s="1352">
        <v>18</v>
      </c>
      <c r="B98" s="1352" t="s">
        <v>181</v>
      </c>
      <c r="C98" s="1353" t="s">
        <v>182</v>
      </c>
      <c r="D98" s="199" t="s">
        <v>453</v>
      </c>
      <c r="E98" s="200"/>
      <c r="F98" s="200" t="s">
        <v>503</v>
      </c>
      <c r="G98" s="200"/>
      <c r="H98" s="201"/>
      <c r="I98" s="202"/>
      <c r="J98" s="203"/>
      <c r="K98" s="204" t="s">
        <v>504</v>
      </c>
      <c r="L98" s="205"/>
      <c r="M98" s="260"/>
      <c r="N98" s="203"/>
      <c r="O98" s="1587">
        <v>1257</v>
      </c>
      <c r="P98" s="1578"/>
      <c r="Q98" s="203"/>
      <c r="R98" s="204" t="s">
        <v>505</v>
      </c>
      <c r="S98" s="207"/>
      <c r="T98" s="219"/>
      <c r="U98" s="240"/>
    </row>
    <row r="99" spans="1:21" s="37" customFormat="1">
      <c r="A99" s="1352"/>
      <c r="B99" s="1352"/>
      <c r="C99" s="1353"/>
      <c r="D99" s="212" t="s">
        <v>506</v>
      </c>
      <c r="E99" s="213"/>
      <c r="F99" s="213" t="s">
        <v>503</v>
      </c>
      <c r="G99" s="213"/>
      <c r="H99" s="214"/>
      <c r="I99" s="215"/>
      <c r="J99" s="203"/>
      <c r="K99" s="216" t="s">
        <v>507</v>
      </c>
      <c r="L99" s="217"/>
      <c r="M99" s="206"/>
      <c r="N99" s="203"/>
      <c r="O99" s="1588"/>
      <c r="P99" s="1579"/>
      <c r="Q99" s="203"/>
      <c r="R99" s="216" t="s">
        <v>508</v>
      </c>
      <c r="S99" s="218"/>
      <c r="T99" s="219"/>
      <c r="U99" s="240"/>
    </row>
    <row r="100" spans="1:21" s="37" customFormat="1">
      <c r="A100" s="1352"/>
      <c r="B100" s="1352"/>
      <c r="C100" s="1353"/>
      <c r="D100" s="212" t="s">
        <v>509</v>
      </c>
      <c r="E100" s="213"/>
      <c r="F100" s="213" t="s">
        <v>503</v>
      </c>
      <c r="G100" s="213"/>
      <c r="H100" s="214"/>
      <c r="I100" s="215"/>
      <c r="J100" s="203"/>
      <c r="K100" s="216" t="s">
        <v>510</v>
      </c>
      <c r="L100" s="217" t="s">
        <v>503</v>
      </c>
      <c r="M100" s="206"/>
      <c r="N100" s="203"/>
      <c r="O100" s="1588"/>
      <c r="P100" s="1579"/>
      <c r="Q100" s="203"/>
      <c r="R100" s="216" t="s">
        <v>512</v>
      </c>
      <c r="S100" s="218" t="s">
        <v>503</v>
      </c>
      <c r="T100" s="219"/>
      <c r="U100" s="240"/>
    </row>
    <row r="101" spans="1:21" s="37" customFormat="1">
      <c r="A101" s="1352"/>
      <c r="B101" s="1352"/>
      <c r="C101" s="1353"/>
      <c r="D101" s="212" t="s">
        <v>514</v>
      </c>
      <c r="E101" s="213"/>
      <c r="F101" s="213" t="s">
        <v>503</v>
      </c>
      <c r="G101" s="213"/>
      <c r="H101" s="214"/>
      <c r="I101" s="215"/>
      <c r="J101" s="203"/>
      <c r="K101" s="216" t="s">
        <v>515</v>
      </c>
      <c r="L101" s="217"/>
      <c r="M101" s="206"/>
      <c r="N101" s="203"/>
      <c r="O101" s="1588"/>
      <c r="P101" s="1579"/>
      <c r="Q101" s="203"/>
      <c r="R101" s="216" t="s">
        <v>516</v>
      </c>
      <c r="S101" s="218"/>
      <c r="T101" s="219"/>
      <c r="U101" s="240"/>
    </row>
    <row r="102" spans="1:21" s="37" customFormat="1">
      <c r="A102" s="1352"/>
      <c r="B102" s="1352"/>
      <c r="C102" s="1353"/>
      <c r="D102" s="220" t="s">
        <v>404</v>
      </c>
      <c r="E102" s="221"/>
      <c r="F102" s="221" t="s">
        <v>503</v>
      </c>
      <c r="G102" s="221"/>
      <c r="H102" s="222"/>
      <c r="I102" s="223"/>
      <c r="J102" s="203"/>
      <c r="K102" s="224" t="s">
        <v>517</v>
      </c>
      <c r="L102" s="225"/>
      <c r="M102" s="226"/>
      <c r="N102" s="203"/>
      <c r="O102" s="1589"/>
      <c r="P102" s="1580"/>
      <c r="Q102" s="203"/>
      <c r="R102" s="227" t="s">
        <v>518</v>
      </c>
      <c r="S102" s="228"/>
      <c r="T102" s="219"/>
      <c r="U102" s="240"/>
    </row>
    <row r="103" spans="1:21" s="37" customFormat="1">
      <c r="A103" s="1432">
        <v>19</v>
      </c>
      <c r="B103" s="1432" t="s">
        <v>187</v>
      </c>
      <c r="C103" s="1433" t="s">
        <v>188</v>
      </c>
      <c r="D103" s="231" t="s">
        <v>453</v>
      </c>
      <c r="E103" s="232"/>
      <c r="F103" s="232" t="s">
        <v>503</v>
      </c>
      <c r="G103" s="232"/>
      <c r="H103" s="233"/>
      <c r="I103" s="234"/>
      <c r="J103" s="36"/>
      <c r="K103" s="235" t="s">
        <v>504</v>
      </c>
      <c r="L103" s="236"/>
      <c r="M103" s="247"/>
      <c r="N103" s="36"/>
      <c r="O103" s="1602">
        <v>86</v>
      </c>
      <c r="P103" s="1569">
        <v>1963229</v>
      </c>
      <c r="Q103" s="36"/>
      <c r="R103" s="235" t="s">
        <v>505</v>
      </c>
      <c r="S103" s="238"/>
      <c r="T103" s="282"/>
      <c r="U103" s="280"/>
    </row>
    <row r="104" spans="1:21" s="37" customFormat="1">
      <c r="A104" s="1432"/>
      <c r="B104" s="1432"/>
      <c r="C104" s="1433"/>
      <c r="D104" s="241" t="s">
        <v>506</v>
      </c>
      <c r="E104" s="242"/>
      <c r="F104" s="242" t="s">
        <v>503</v>
      </c>
      <c r="G104" s="242"/>
      <c r="H104" s="243"/>
      <c r="I104" s="244"/>
      <c r="J104" s="36"/>
      <c r="K104" s="245" t="s">
        <v>507</v>
      </c>
      <c r="L104" s="246" t="s">
        <v>503</v>
      </c>
      <c r="M104" s="247" t="s">
        <v>511</v>
      </c>
      <c r="N104" s="36"/>
      <c r="O104" s="1603"/>
      <c r="P104" s="1570"/>
      <c r="Q104" s="36"/>
      <c r="R104" s="245" t="s">
        <v>508</v>
      </c>
      <c r="S104" s="248" t="s">
        <v>503</v>
      </c>
      <c r="T104" s="239">
        <v>7</v>
      </c>
      <c r="U104" s="240"/>
    </row>
    <row r="105" spans="1:21" s="37" customFormat="1">
      <c r="A105" s="1432"/>
      <c r="B105" s="1432"/>
      <c r="C105" s="1433"/>
      <c r="D105" s="241" t="s">
        <v>509</v>
      </c>
      <c r="E105" s="242"/>
      <c r="F105" s="242" t="s">
        <v>503</v>
      </c>
      <c r="G105" s="242"/>
      <c r="H105" s="243"/>
      <c r="I105" s="244"/>
      <c r="J105" s="36"/>
      <c r="K105" s="245" t="s">
        <v>510</v>
      </c>
      <c r="L105" s="246"/>
      <c r="M105" s="247"/>
      <c r="N105" s="36"/>
      <c r="O105" s="1603"/>
      <c r="P105" s="1570"/>
      <c r="Q105" s="36"/>
      <c r="R105" s="245" t="s">
        <v>512</v>
      </c>
      <c r="S105" s="248"/>
      <c r="T105" s="239"/>
      <c r="U105" s="240"/>
    </row>
    <row r="106" spans="1:21" s="37" customFormat="1">
      <c r="A106" s="1432"/>
      <c r="B106" s="1432"/>
      <c r="C106" s="1433"/>
      <c r="D106" s="241" t="s">
        <v>514</v>
      </c>
      <c r="E106" s="242"/>
      <c r="F106" s="242" t="s">
        <v>503</v>
      </c>
      <c r="G106" s="242"/>
      <c r="H106" s="243"/>
      <c r="I106" s="244"/>
      <c r="J106" s="36"/>
      <c r="K106" s="245" t="s">
        <v>515</v>
      </c>
      <c r="L106" s="246" t="s">
        <v>503</v>
      </c>
      <c r="M106" s="247"/>
      <c r="N106" s="36"/>
      <c r="O106" s="1603"/>
      <c r="P106" s="1570"/>
      <c r="Q106" s="36"/>
      <c r="R106" s="245" t="s">
        <v>516</v>
      </c>
      <c r="S106" s="248"/>
      <c r="T106" s="239"/>
      <c r="U106" s="240"/>
    </row>
    <row r="107" spans="1:21" s="37" customFormat="1">
      <c r="A107" s="1432"/>
      <c r="B107" s="1432"/>
      <c r="C107" s="1433"/>
      <c r="D107" s="249" t="s">
        <v>404</v>
      </c>
      <c r="E107" s="250"/>
      <c r="F107" s="250" t="s">
        <v>503</v>
      </c>
      <c r="G107" s="250"/>
      <c r="H107" s="251"/>
      <c r="I107" s="252"/>
      <c r="J107" s="36"/>
      <c r="K107" s="253" t="s">
        <v>517</v>
      </c>
      <c r="L107" s="254"/>
      <c r="M107" s="247"/>
      <c r="N107" s="36"/>
      <c r="O107" s="1604"/>
      <c r="P107" s="1571"/>
      <c r="Q107" s="36"/>
      <c r="R107" s="256" t="s">
        <v>518</v>
      </c>
      <c r="S107" s="257"/>
      <c r="T107" s="284"/>
      <c r="U107" s="281"/>
    </row>
    <row r="108" spans="1:21" s="37" customFormat="1">
      <c r="A108" s="1352">
        <v>20</v>
      </c>
      <c r="B108" s="1352" t="s">
        <v>187</v>
      </c>
      <c r="C108" s="1353" t="s">
        <v>193</v>
      </c>
      <c r="D108" s="199" t="s">
        <v>453</v>
      </c>
      <c r="E108" s="200"/>
      <c r="F108" s="200" t="s">
        <v>524</v>
      </c>
      <c r="G108" s="200"/>
      <c r="H108" s="201"/>
      <c r="I108" s="202"/>
      <c r="J108" s="203"/>
      <c r="K108" s="204" t="s">
        <v>504</v>
      </c>
      <c r="L108" s="205"/>
      <c r="M108" s="260"/>
      <c r="N108" s="203"/>
      <c r="O108" s="1587">
        <v>207</v>
      </c>
      <c r="P108" s="1578">
        <v>685127</v>
      </c>
      <c r="Q108" s="203"/>
      <c r="R108" s="204" t="s">
        <v>505</v>
      </c>
      <c r="S108" s="207"/>
      <c r="T108" s="219"/>
      <c r="U108" s="1546"/>
    </row>
    <row r="109" spans="1:21" s="37" customFormat="1">
      <c r="A109" s="1352"/>
      <c r="B109" s="1352"/>
      <c r="C109" s="1353"/>
      <c r="D109" s="212" t="s">
        <v>506</v>
      </c>
      <c r="E109" s="213"/>
      <c r="F109" s="213" t="s">
        <v>524</v>
      </c>
      <c r="G109" s="213"/>
      <c r="H109" s="214"/>
      <c r="I109" s="215"/>
      <c r="J109" s="203"/>
      <c r="K109" s="216" t="s">
        <v>507</v>
      </c>
      <c r="L109" s="217" t="s">
        <v>503</v>
      </c>
      <c r="M109" s="206"/>
      <c r="N109" s="203"/>
      <c r="O109" s="1588"/>
      <c r="P109" s="1579"/>
      <c r="Q109" s="203"/>
      <c r="R109" s="216" t="s">
        <v>508</v>
      </c>
      <c r="S109" s="218"/>
      <c r="T109" s="219"/>
      <c r="U109" s="1547"/>
    </row>
    <row r="110" spans="1:21" s="37" customFormat="1">
      <c r="A110" s="1352"/>
      <c r="B110" s="1352"/>
      <c r="C110" s="1353"/>
      <c r="D110" s="212" t="s">
        <v>509</v>
      </c>
      <c r="E110" s="213"/>
      <c r="F110" s="213" t="s">
        <v>524</v>
      </c>
      <c r="G110" s="213"/>
      <c r="H110" s="214"/>
      <c r="I110" s="215"/>
      <c r="J110" s="203"/>
      <c r="K110" s="216" t="s">
        <v>510</v>
      </c>
      <c r="L110" s="217"/>
      <c r="M110" s="206"/>
      <c r="N110" s="203"/>
      <c r="O110" s="1588"/>
      <c r="P110" s="1579"/>
      <c r="Q110" s="203"/>
      <c r="R110" s="216" t="s">
        <v>512</v>
      </c>
      <c r="S110" s="218" t="s">
        <v>503</v>
      </c>
      <c r="T110" s="219"/>
      <c r="U110" s="1547"/>
    </row>
    <row r="111" spans="1:21" s="37" customFormat="1">
      <c r="A111" s="1352"/>
      <c r="B111" s="1352"/>
      <c r="C111" s="1353"/>
      <c r="D111" s="212" t="s">
        <v>514</v>
      </c>
      <c r="E111" s="213"/>
      <c r="F111" s="213" t="s">
        <v>524</v>
      </c>
      <c r="G111" s="213"/>
      <c r="H111" s="214"/>
      <c r="I111" s="215"/>
      <c r="J111" s="203"/>
      <c r="K111" s="216" t="s">
        <v>515</v>
      </c>
      <c r="L111" s="217"/>
      <c r="M111" s="206"/>
      <c r="N111" s="203"/>
      <c r="O111" s="1588"/>
      <c r="P111" s="1579"/>
      <c r="Q111" s="203"/>
      <c r="R111" s="216" t="s">
        <v>516</v>
      </c>
      <c r="S111" s="218"/>
      <c r="T111" s="219"/>
      <c r="U111" s="1547"/>
    </row>
    <row r="112" spans="1:21" s="37" customFormat="1">
      <c r="A112" s="1352"/>
      <c r="B112" s="1352"/>
      <c r="C112" s="1353"/>
      <c r="D112" s="220" t="s">
        <v>404</v>
      </c>
      <c r="E112" s="221"/>
      <c r="F112" s="221" t="s">
        <v>524</v>
      </c>
      <c r="G112" s="221"/>
      <c r="H112" s="222"/>
      <c r="I112" s="223"/>
      <c r="J112" s="203"/>
      <c r="K112" s="224" t="s">
        <v>517</v>
      </c>
      <c r="L112" s="225"/>
      <c r="M112" s="226"/>
      <c r="N112" s="203"/>
      <c r="O112" s="1589"/>
      <c r="P112" s="1580"/>
      <c r="Q112" s="203"/>
      <c r="R112" s="227" t="s">
        <v>518</v>
      </c>
      <c r="S112" s="228"/>
      <c r="T112" s="219"/>
      <c r="U112" s="1548"/>
    </row>
    <row r="113" spans="1:107" s="37" customFormat="1">
      <c r="A113" s="1432">
        <v>21</v>
      </c>
      <c r="B113" s="1432" t="s">
        <v>198</v>
      </c>
      <c r="C113" s="1433" t="s">
        <v>199</v>
      </c>
      <c r="D113" s="231" t="s">
        <v>453</v>
      </c>
      <c r="E113" s="232"/>
      <c r="F113" s="232"/>
      <c r="G113" s="232" t="s">
        <v>503</v>
      </c>
      <c r="H113" s="233"/>
      <c r="I113" s="234"/>
      <c r="J113" s="36"/>
      <c r="K113" s="235" t="s">
        <v>504</v>
      </c>
      <c r="L113" s="236"/>
      <c r="M113" s="247"/>
      <c r="N113" s="36"/>
      <c r="O113" s="1602"/>
      <c r="P113" s="1569"/>
      <c r="Q113" s="36"/>
      <c r="R113" s="235" t="s">
        <v>505</v>
      </c>
      <c r="S113" s="238" t="s">
        <v>503</v>
      </c>
      <c r="T113" s="282"/>
      <c r="U113" s="280"/>
    </row>
    <row r="114" spans="1:107" s="37" customFormat="1">
      <c r="A114" s="1432"/>
      <c r="B114" s="1432"/>
      <c r="C114" s="1433"/>
      <c r="D114" s="241" t="s">
        <v>506</v>
      </c>
      <c r="E114" s="242"/>
      <c r="F114" s="242"/>
      <c r="G114" s="242" t="s">
        <v>503</v>
      </c>
      <c r="H114" s="243"/>
      <c r="I114" s="244"/>
      <c r="J114" s="36"/>
      <c r="K114" s="245" t="s">
        <v>507</v>
      </c>
      <c r="L114" s="246" t="s">
        <v>503</v>
      </c>
      <c r="M114" s="247"/>
      <c r="N114" s="36"/>
      <c r="O114" s="1603"/>
      <c r="P114" s="1570"/>
      <c r="Q114" s="36"/>
      <c r="R114" s="245" t="s">
        <v>508</v>
      </c>
      <c r="S114" s="248"/>
      <c r="T114" s="239"/>
      <c r="U114" s="240"/>
    </row>
    <row r="115" spans="1:107" s="37" customFormat="1">
      <c r="A115" s="1432"/>
      <c r="B115" s="1432"/>
      <c r="C115" s="1433"/>
      <c r="D115" s="241" t="s">
        <v>509</v>
      </c>
      <c r="E115" s="242"/>
      <c r="F115" s="242"/>
      <c r="G115" s="242" t="s">
        <v>503</v>
      </c>
      <c r="H115" s="243"/>
      <c r="I115" s="244"/>
      <c r="J115" s="36"/>
      <c r="K115" s="245" t="s">
        <v>510</v>
      </c>
      <c r="L115" s="246"/>
      <c r="M115" s="247"/>
      <c r="N115" s="36"/>
      <c r="O115" s="1603"/>
      <c r="P115" s="1570"/>
      <c r="Q115" s="36"/>
      <c r="R115" s="245" t="s">
        <v>512</v>
      </c>
      <c r="S115" s="248"/>
      <c r="T115" s="239"/>
      <c r="U115" s="240"/>
    </row>
    <row r="116" spans="1:107" s="37" customFormat="1">
      <c r="A116" s="1432"/>
      <c r="B116" s="1432"/>
      <c r="C116" s="1433"/>
      <c r="D116" s="241" t="s">
        <v>514</v>
      </c>
      <c r="E116" s="242"/>
      <c r="F116" s="242"/>
      <c r="G116" s="242" t="s">
        <v>503</v>
      </c>
      <c r="H116" s="243"/>
      <c r="I116" s="244"/>
      <c r="J116" s="36"/>
      <c r="K116" s="245" t="s">
        <v>515</v>
      </c>
      <c r="L116" s="246"/>
      <c r="M116" s="247"/>
      <c r="N116" s="36"/>
      <c r="O116" s="1603"/>
      <c r="P116" s="1570"/>
      <c r="Q116" s="36"/>
      <c r="R116" s="245" t="s">
        <v>516</v>
      </c>
      <c r="S116" s="248"/>
      <c r="T116" s="239"/>
      <c r="U116" s="240"/>
    </row>
    <row r="117" spans="1:107" s="37" customFormat="1">
      <c r="A117" s="1432"/>
      <c r="B117" s="1432"/>
      <c r="C117" s="1433"/>
      <c r="D117" s="249" t="s">
        <v>404</v>
      </c>
      <c r="E117" s="250"/>
      <c r="F117" s="250"/>
      <c r="G117" s="250" t="s">
        <v>503</v>
      </c>
      <c r="H117" s="251"/>
      <c r="I117" s="252"/>
      <c r="J117" s="36"/>
      <c r="K117" s="253" t="s">
        <v>517</v>
      </c>
      <c r="L117" s="254"/>
      <c r="M117" s="247"/>
      <c r="N117" s="36"/>
      <c r="O117" s="1604"/>
      <c r="P117" s="1571"/>
      <c r="Q117" s="36"/>
      <c r="R117" s="256" t="s">
        <v>518</v>
      </c>
      <c r="S117" s="257"/>
      <c r="T117" s="284"/>
      <c r="U117" s="259"/>
    </row>
    <row r="118" spans="1:107" s="37" customFormat="1">
      <c r="A118" s="1352">
        <v>22</v>
      </c>
      <c r="B118" s="1352" t="s">
        <v>198</v>
      </c>
      <c r="C118" s="1353" t="s">
        <v>203</v>
      </c>
      <c r="D118" s="199" t="s">
        <v>453</v>
      </c>
      <c r="E118" s="200"/>
      <c r="F118" s="200"/>
      <c r="G118" s="200" t="s">
        <v>503</v>
      </c>
      <c r="H118" s="201"/>
      <c r="I118" s="202"/>
      <c r="J118" s="203"/>
      <c r="K118" s="204" t="s">
        <v>504</v>
      </c>
      <c r="L118" s="205"/>
      <c r="M118" s="260"/>
      <c r="N118" s="203"/>
      <c r="O118" s="1587">
        <v>26</v>
      </c>
      <c r="P118" s="1578">
        <v>0</v>
      </c>
      <c r="Q118" s="203"/>
      <c r="R118" s="204" t="s">
        <v>505</v>
      </c>
      <c r="S118" s="207"/>
      <c r="T118" s="219"/>
      <c r="U118" s="1549" t="s">
        <v>40</v>
      </c>
    </row>
    <row r="119" spans="1:107" s="37" customFormat="1">
      <c r="A119" s="1352"/>
      <c r="B119" s="1352"/>
      <c r="C119" s="1353"/>
      <c r="D119" s="212" t="s">
        <v>506</v>
      </c>
      <c r="E119" s="213"/>
      <c r="F119" s="213"/>
      <c r="G119" s="213" t="s">
        <v>503</v>
      </c>
      <c r="H119" s="214"/>
      <c r="I119" s="215"/>
      <c r="J119" s="203"/>
      <c r="K119" s="216" t="s">
        <v>507</v>
      </c>
      <c r="L119" s="217"/>
      <c r="M119" s="206"/>
      <c r="N119" s="203"/>
      <c r="O119" s="1588"/>
      <c r="P119" s="1579"/>
      <c r="Q119" s="203"/>
      <c r="R119" s="216" t="s">
        <v>508</v>
      </c>
      <c r="S119" s="218"/>
      <c r="T119" s="219"/>
      <c r="U119" s="1549"/>
    </row>
    <row r="120" spans="1:107" s="37" customFormat="1">
      <c r="A120" s="1352"/>
      <c r="B120" s="1352"/>
      <c r="C120" s="1353"/>
      <c r="D120" s="212" t="s">
        <v>509</v>
      </c>
      <c r="E120" s="213"/>
      <c r="F120" s="213"/>
      <c r="G120" s="213" t="s">
        <v>503</v>
      </c>
      <c r="H120" s="214"/>
      <c r="I120" s="215"/>
      <c r="J120" s="203"/>
      <c r="K120" s="216" t="s">
        <v>510</v>
      </c>
      <c r="L120" s="217" t="s">
        <v>503</v>
      </c>
      <c r="M120" s="206"/>
      <c r="N120" s="203"/>
      <c r="O120" s="1588"/>
      <c r="P120" s="1579"/>
      <c r="Q120" s="203"/>
      <c r="R120" s="216" t="s">
        <v>512</v>
      </c>
      <c r="S120" s="218" t="s">
        <v>503</v>
      </c>
      <c r="T120" s="219">
        <v>1</v>
      </c>
      <c r="U120" s="1549"/>
    </row>
    <row r="121" spans="1:107" s="37" customFormat="1">
      <c r="A121" s="1352"/>
      <c r="B121" s="1352"/>
      <c r="C121" s="1353"/>
      <c r="D121" s="212" t="s">
        <v>514</v>
      </c>
      <c r="E121" s="213"/>
      <c r="F121" s="213"/>
      <c r="G121" s="213" t="s">
        <v>503</v>
      </c>
      <c r="H121" s="214"/>
      <c r="I121" s="215"/>
      <c r="J121" s="203"/>
      <c r="K121" s="216" t="s">
        <v>515</v>
      </c>
      <c r="L121" s="217"/>
      <c r="M121" s="206"/>
      <c r="N121" s="203"/>
      <c r="O121" s="1588"/>
      <c r="P121" s="1579"/>
      <c r="Q121" s="203"/>
      <c r="R121" s="216" t="s">
        <v>516</v>
      </c>
      <c r="S121" s="218"/>
      <c r="T121" s="219"/>
      <c r="U121" s="1549"/>
    </row>
    <row r="122" spans="1:107" s="37" customFormat="1">
      <c r="A122" s="1352"/>
      <c r="B122" s="1352"/>
      <c r="C122" s="1353"/>
      <c r="D122" s="220" t="s">
        <v>404</v>
      </c>
      <c r="E122" s="221"/>
      <c r="F122" s="221"/>
      <c r="G122" s="221" t="s">
        <v>503</v>
      </c>
      <c r="H122" s="222"/>
      <c r="I122" s="223"/>
      <c r="J122" s="203"/>
      <c r="K122" s="224" t="s">
        <v>517</v>
      </c>
      <c r="L122" s="225"/>
      <c r="M122" s="226"/>
      <c r="N122" s="203"/>
      <c r="O122" s="1589"/>
      <c r="P122" s="1580"/>
      <c r="Q122" s="203"/>
      <c r="R122" s="227" t="s">
        <v>518</v>
      </c>
      <c r="S122" s="228"/>
      <c r="T122" s="229"/>
      <c r="U122" s="1550"/>
    </row>
    <row r="123" spans="1:107" s="37" customFormat="1" ht="13.15" customHeight="1">
      <c r="A123" s="1632">
        <v>23</v>
      </c>
      <c r="B123" s="1632" t="s">
        <v>210</v>
      </c>
      <c r="C123" s="1419" t="s">
        <v>212</v>
      </c>
      <c r="D123" s="578" t="s">
        <v>453</v>
      </c>
      <c r="E123" s="579" t="s">
        <v>374</v>
      </c>
      <c r="F123" s="580" t="s">
        <v>503</v>
      </c>
      <c r="G123" s="579" t="s">
        <v>374</v>
      </c>
      <c r="H123" s="581"/>
      <c r="I123" s="582" t="s">
        <v>374</v>
      </c>
      <c r="J123" s="37" t="s">
        <v>374</v>
      </c>
      <c r="K123" s="583" t="s">
        <v>504</v>
      </c>
      <c r="L123" s="584" t="s">
        <v>503</v>
      </c>
      <c r="M123" s="1551" t="s">
        <v>511</v>
      </c>
      <c r="N123" s="37" t="s">
        <v>374</v>
      </c>
      <c r="O123" s="1602">
        <v>1340</v>
      </c>
      <c r="P123" s="1569">
        <v>374369</v>
      </c>
      <c r="Q123" s="37" t="s">
        <v>374</v>
      </c>
      <c r="R123" s="583" t="s">
        <v>505</v>
      </c>
      <c r="S123" s="585" t="s">
        <v>374</v>
      </c>
      <c r="T123" s="1553">
        <v>3</v>
      </c>
      <c r="U123" s="1552" t="s">
        <v>525</v>
      </c>
      <c r="V123" s="37" t="s">
        <v>374</v>
      </c>
      <c r="W123" s="37" t="s">
        <v>374</v>
      </c>
    </row>
    <row r="124" spans="1:107" s="37" customFormat="1" ht="13.15" customHeight="1">
      <c r="A124" s="1633"/>
      <c r="B124" s="1633"/>
      <c r="C124" s="1420"/>
      <c r="D124" s="586" t="s">
        <v>506</v>
      </c>
      <c r="E124" s="587" t="s">
        <v>374</v>
      </c>
      <c r="F124" s="588" t="s">
        <v>503</v>
      </c>
      <c r="G124" s="587" t="s">
        <v>374</v>
      </c>
      <c r="H124" s="589"/>
      <c r="I124" s="590" t="s">
        <v>374</v>
      </c>
      <c r="J124" s="37" t="s">
        <v>374</v>
      </c>
      <c r="K124" s="591" t="s">
        <v>507</v>
      </c>
      <c r="L124" s="592" t="s">
        <v>503</v>
      </c>
      <c r="M124" s="1552"/>
      <c r="N124" s="37" t="s">
        <v>374</v>
      </c>
      <c r="O124" s="1603"/>
      <c r="P124" s="1570"/>
      <c r="Q124" s="37" t="s">
        <v>374</v>
      </c>
      <c r="R124" s="591" t="s">
        <v>508</v>
      </c>
      <c r="S124" s="593" t="s">
        <v>374</v>
      </c>
      <c r="T124" s="1553"/>
      <c r="U124" s="1552"/>
      <c r="V124" s="37" t="s">
        <v>374</v>
      </c>
      <c r="W124" s="37" t="s">
        <v>374</v>
      </c>
    </row>
    <row r="125" spans="1:107" s="37" customFormat="1" ht="13.15" customHeight="1">
      <c r="A125" s="1633"/>
      <c r="B125" s="1633"/>
      <c r="C125" s="1420"/>
      <c r="D125" s="586" t="s">
        <v>509</v>
      </c>
      <c r="E125" s="587" t="s">
        <v>374</v>
      </c>
      <c r="F125" s="588" t="s">
        <v>503</v>
      </c>
      <c r="G125" s="587" t="s">
        <v>374</v>
      </c>
      <c r="H125" s="589"/>
      <c r="I125" s="590" t="s">
        <v>374</v>
      </c>
      <c r="J125" s="37" t="s">
        <v>374</v>
      </c>
      <c r="K125" s="591" t="s">
        <v>510</v>
      </c>
      <c r="L125" s="592" t="s">
        <v>503</v>
      </c>
      <c r="M125" s="1552" t="s">
        <v>526</v>
      </c>
      <c r="N125" s="37" t="s">
        <v>374</v>
      </c>
      <c r="O125" s="1603"/>
      <c r="P125" s="1570"/>
      <c r="Q125" s="37" t="s">
        <v>374</v>
      </c>
      <c r="R125" s="591" t="s">
        <v>512</v>
      </c>
      <c r="S125" s="593" t="s">
        <v>374</v>
      </c>
      <c r="T125" s="1553"/>
      <c r="U125" s="1552"/>
      <c r="V125" s="37" t="s">
        <v>374</v>
      </c>
      <c r="W125" s="37" t="s">
        <v>374</v>
      </c>
    </row>
    <row r="126" spans="1:107" s="37" customFormat="1" ht="13.15" customHeight="1">
      <c r="A126" s="1633"/>
      <c r="B126" s="1633"/>
      <c r="C126" s="1420"/>
      <c r="D126" s="586" t="s">
        <v>514</v>
      </c>
      <c r="E126" s="587" t="s">
        <v>374</v>
      </c>
      <c r="F126" s="588" t="s">
        <v>503</v>
      </c>
      <c r="G126" s="587" t="s">
        <v>374</v>
      </c>
      <c r="H126" s="589"/>
      <c r="I126" s="590" t="s">
        <v>374</v>
      </c>
      <c r="J126" s="37" t="s">
        <v>374</v>
      </c>
      <c r="K126" s="591" t="s">
        <v>515</v>
      </c>
      <c r="L126" s="592" t="s">
        <v>503</v>
      </c>
      <c r="M126" s="1552"/>
      <c r="N126" s="37" t="s">
        <v>374</v>
      </c>
      <c r="O126" s="1603"/>
      <c r="P126" s="1570"/>
      <c r="Q126" s="37" t="s">
        <v>374</v>
      </c>
      <c r="R126" s="591" t="s">
        <v>516</v>
      </c>
      <c r="S126" s="594" t="s">
        <v>503</v>
      </c>
      <c r="T126" s="1553"/>
      <c r="U126" s="1552"/>
      <c r="V126" s="37" t="s">
        <v>374</v>
      </c>
      <c r="W126" s="37" t="s">
        <v>374</v>
      </c>
    </row>
    <row r="127" spans="1:107" s="37" customFormat="1" ht="13.15" customHeight="1">
      <c r="A127" s="1634"/>
      <c r="B127" s="1634"/>
      <c r="C127" s="1421"/>
      <c r="D127" s="595" t="s">
        <v>404</v>
      </c>
      <c r="E127" s="596" t="s">
        <v>374</v>
      </c>
      <c r="F127" s="597" t="s">
        <v>503</v>
      </c>
      <c r="G127" s="596" t="s">
        <v>374</v>
      </c>
      <c r="H127" s="598"/>
      <c r="I127" s="599" t="s">
        <v>374</v>
      </c>
      <c r="J127" s="37" t="s">
        <v>374</v>
      </c>
      <c r="K127" s="600" t="s">
        <v>517</v>
      </c>
      <c r="L127" s="601" t="s">
        <v>374</v>
      </c>
      <c r="M127" s="602"/>
      <c r="N127" s="37" t="s">
        <v>374</v>
      </c>
      <c r="O127" s="1604"/>
      <c r="P127" s="1571"/>
      <c r="Q127" s="37" t="s">
        <v>374</v>
      </c>
      <c r="R127" s="603" t="s">
        <v>518</v>
      </c>
      <c r="S127" s="604" t="s">
        <v>374</v>
      </c>
      <c r="T127" s="1554"/>
      <c r="U127" s="1555"/>
      <c r="V127" s="37" t="s">
        <v>374</v>
      </c>
      <c r="W127" s="37" t="s">
        <v>374</v>
      </c>
    </row>
    <row r="128" spans="1:107" s="39" customFormat="1" ht="13.15" customHeight="1">
      <c r="A128" s="1630">
        <v>24</v>
      </c>
      <c r="B128" s="1630" t="s">
        <v>217</v>
      </c>
      <c r="C128" s="1631" t="s">
        <v>218</v>
      </c>
      <c r="D128" s="199" t="s">
        <v>453</v>
      </c>
      <c r="E128" s="200"/>
      <c r="F128" s="200" t="s">
        <v>503</v>
      </c>
      <c r="G128" s="200"/>
      <c r="H128" s="201"/>
      <c r="I128" s="202"/>
      <c r="J128" s="203"/>
      <c r="K128" s="204" t="s">
        <v>504</v>
      </c>
      <c r="L128" s="205"/>
      <c r="M128" s="260"/>
      <c r="N128" s="203"/>
      <c r="O128" s="1597"/>
      <c r="P128" s="1609"/>
      <c r="Q128" s="203"/>
      <c r="R128" s="204" t="s">
        <v>505</v>
      </c>
      <c r="S128" s="207"/>
      <c r="T128" s="219"/>
      <c r="U128" s="209"/>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c r="CA128" s="37"/>
      <c r="CB128" s="37"/>
      <c r="CC128" s="37"/>
      <c r="CD128" s="37"/>
      <c r="CE128" s="37"/>
      <c r="CF128" s="37"/>
      <c r="CG128" s="37"/>
      <c r="CH128" s="37"/>
      <c r="CI128" s="37"/>
      <c r="CJ128" s="37"/>
      <c r="CK128" s="37"/>
      <c r="CL128" s="37"/>
      <c r="CM128" s="37"/>
      <c r="CN128" s="37"/>
      <c r="CO128" s="37"/>
      <c r="CP128" s="37"/>
      <c r="CQ128" s="37"/>
      <c r="CR128" s="37"/>
      <c r="CS128" s="37"/>
      <c r="CT128" s="37"/>
      <c r="CU128" s="37"/>
      <c r="CV128" s="37"/>
      <c r="CW128" s="37"/>
      <c r="CX128" s="37"/>
      <c r="CY128" s="37"/>
      <c r="CZ128" s="37"/>
      <c r="DA128" s="37"/>
      <c r="DB128" s="37"/>
      <c r="DC128" s="37"/>
    </row>
    <row r="129" spans="1:107" s="39" customFormat="1">
      <c r="A129" s="1541"/>
      <c r="B129" s="1541"/>
      <c r="C129" s="1350"/>
      <c r="D129" s="212" t="s">
        <v>506</v>
      </c>
      <c r="E129" s="213"/>
      <c r="F129" s="213" t="s">
        <v>503</v>
      </c>
      <c r="G129" s="213"/>
      <c r="H129" s="214"/>
      <c r="I129" s="215"/>
      <c r="J129" s="203"/>
      <c r="K129" s="216" t="s">
        <v>507</v>
      </c>
      <c r="L129" s="217" t="s">
        <v>503</v>
      </c>
      <c r="M129" s="206"/>
      <c r="N129" s="203"/>
      <c r="O129" s="1598"/>
      <c r="P129" s="1610"/>
      <c r="Q129" s="203"/>
      <c r="R129" s="216" t="s">
        <v>508</v>
      </c>
      <c r="S129" s="218"/>
      <c r="T129" s="219"/>
      <c r="U129" s="209"/>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c r="CA129" s="37"/>
      <c r="CB129" s="37"/>
      <c r="CC129" s="37"/>
      <c r="CD129" s="37"/>
      <c r="CE129" s="37"/>
      <c r="CF129" s="37"/>
      <c r="CG129" s="37"/>
      <c r="CH129" s="37"/>
      <c r="CI129" s="37"/>
      <c r="CJ129" s="37"/>
      <c r="CK129" s="37"/>
      <c r="CL129" s="37"/>
      <c r="CM129" s="37"/>
      <c r="CN129" s="37"/>
      <c r="CO129" s="37"/>
      <c r="CP129" s="37"/>
      <c r="CQ129" s="37"/>
      <c r="CR129" s="37"/>
      <c r="CS129" s="37"/>
      <c r="CT129" s="37"/>
      <c r="CU129" s="37"/>
      <c r="CV129" s="37"/>
      <c r="CW129" s="37"/>
      <c r="CX129" s="37"/>
      <c r="CY129" s="37"/>
      <c r="CZ129" s="37"/>
      <c r="DA129" s="37"/>
      <c r="DB129" s="37"/>
      <c r="DC129" s="37"/>
    </row>
    <row r="130" spans="1:107" s="39" customFormat="1">
      <c r="A130" s="1541"/>
      <c r="B130" s="1541"/>
      <c r="C130" s="1350"/>
      <c r="D130" s="212" t="s">
        <v>509</v>
      </c>
      <c r="E130" s="213"/>
      <c r="F130" s="213" t="s">
        <v>503</v>
      </c>
      <c r="G130" s="213"/>
      <c r="H130" s="214"/>
      <c r="I130" s="215"/>
      <c r="J130" s="203"/>
      <c r="K130" s="216" t="s">
        <v>510</v>
      </c>
      <c r="L130" s="217"/>
      <c r="M130" s="206"/>
      <c r="N130" s="203"/>
      <c r="O130" s="1598"/>
      <c r="P130" s="1610"/>
      <c r="Q130" s="203"/>
      <c r="R130" s="216" t="s">
        <v>512</v>
      </c>
      <c r="S130" s="218" t="s">
        <v>503</v>
      </c>
      <c r="T130" s="219"/>
      <c r="U130" s="209"/>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c r="CA130" s="37"/>
      <c r="CB130" s="37"/>
      <c r="CC130" s="37"/>
      <c r="CD130" s="37"/>
      <c r="CE130" s="37"/>
      <c r="CF130" s="37"/>
      <c r="CG130" s="37"/>
      <c r="CH130" s="37"/>
      <c r="CI130" s="37"/>
      <c r="CJ130" s="37"/>
      <c r="CK130" s="37"/>
      <c r="CL130" s="37"/>
      <c r="CM130" s="37"/>
      <c r="CN130" s="37"/>
      <c r="CO130" s="37"/>
      <c r="CP130" s="37"/>
      <c r="CQ130" s="37"/>
      <c r="CR130" s="37"/>
      <c r="CS130" s="37"/>
      <c r="CT130" s="37"/>
      <c r="CU130" s="37"/>
      <c r="CV130" s="37"/>
      <c r="CW130" s="37"/>
      <c r="CX130" s="37"/>
      <c r="CY130" s="37"/>
      <c r="CZ130" s="37"/>
      <c r="DA130" s="37"/>
      <c r="DB130" s="37"/>
      <c r="DC130" s="37"/>
    </row>
    <row r="131" spans="1:107" s="39" customFormat="1">
      <c r="A131" s="1541"/>
      <c r="B131" s="1541"/>
      <c r="C131" s="1350"/>
      <c r="D131" s="212" t="s">
        <v>514</v>
      </c>
      <c r="E131" s="213"/>
      <c r="F131" s="213" t="s">
        <v>503</v>
      </c>
      <c r="G131" s="213"/>
      <c r="H131" s="214"/>
      <c r="I131" s="215"/>
      <c r="J131" s="203"/>
      <c r="K131" s="216" t="s">
        <v>515</v>
      </c>
      <c r="L131" s="217"/>
      <c r="M131" s="206"/>
      <c r="N131" s="203"/>
      <c r="O131" s="1598"/>
      <c r="P131" s="1610"/>
      <c r="Q131" s="203"/>
      <c r="R131" s="216" t="s">
        <v>516</v>
      </c>
      <c r="S131" s="218"/>
      <c r="T131" s="219"/>
      <c r="U131" s="209"/>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c r="CA131" s="37"/>
      <c r="CB131" s="37"/>
      <c r="CC131" s="37"/>
      <c r="CD131" s="37"/>
      <c r="CE131" s="37"/>
      <c r="CF131" s="37"/>
      <c r="CG131" s="37"/>
      <c r="CH131" s="37"/>
      <c r="CI131" s="37"/>
      <c r="CJ131" s="37"/>
      <c r="CK131" s="37"/>
      <c r="CL131" s="37"/>
      <c r="CM131" s="37"/>
      <c r="CN131" s="37"/>
      <c r="CO131" s="37"/>
      <c r="CP131" s="37"/>
      <c r="CQ131" s="37"/>
      <c r="CR131" s="37"/>
      <c r="CS131" s="37"/>
      <c r="CT131" s="37"/>
      <c r="CU131" s="37"/>
      <c r="CV131" s="37"/>
      <c r="CW131" s="37"/>
      <c r="CX131" s="37"/>
      <c r="CY131" s="37"/>
      <c r="CZ131" s="37"/>
      <c r="DA131" s="37"/>
      <c r="DB131" s="37"/>
      <c r="DC131" s="37"/>
    </row>
    <row r="132" spans="1:107" s="39" customFormat="1">
      <c r="A132" s="1542"/>
      <c r="B132" s="1542"/>
      <c r="C132" s="1351"/>
      <c r="D132" s="220" t="s">
        <v>404</v>
      </c>
      <c r="E132" s="221"/>
      <c r="F132" s="221" t="s">
        <v>503</v>
      </c>
      <c r="G132" s="221"/>
      <c r="H132" s="222"/>
      <c r="I132" s="223"/>
      <c r="J132" s="203"/>
      <c r="K132" s="224" t="s">
        <v>517</v>
      </c>
      <c r="L132" s="225"/>
      <c r="M132" s="226"/>
      <c r="N132" s="203"/>
      <c r="O132" s="1599"/>
      <c r="P132" s="1611"/>
      <c r="Q132" s="203"/>
      <c r="R132" s="227" t="s">
        <v>518</v>
      </c>
      <c r="S132" s="228"/>
      <c r="T132" s="219"/>
      <c r="U132" s="209"/>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37"/>
      <c r="CF132" s="37"/>
      <c r="CG132" s="37"/>
      <c r="CH132" s="37"/>
      <c r="CI132" s="37"/>
      <c r="CJ132" s="37"/>
      <c r="CK132" s="37"/>
      <c r="CL132" s="37"/>
      <c r="CM132" s="37"/>
      <c r="CN132" s="37"/>
      <c r="CO132" s="37"/>
      <c r="CP132" s="37"/>
      <c r="CQ132" s="37"/>
      <c r="CR132" s="37"/>
      <c r="CS132" s="37"/>
      <c r="CT132" s="37"/>
      <c r="CU132" s="37"/>
      <c r="CV132" s="37"/>
      <c r="CW132" s="37"/>
      <c r="CX132" s="37"/>
      <c r="CY132" s="37"/>
      <c r="CZ132" s="37"/>
      <c r="DA132" s="37"/>
      <c r="DB132" s="37"/>
      <c r="DC132" s="37"/>
    </row>
    <row r="133" spans="1:107" s="39" customFormat="1">
      <c r="A133" s="1432">
        <v>25</v>
      </c>
      <c r="B133" s="1432" t="s">
        <v>224</v>
      </c>
      <c r="C133" s="1433" t="s">
        <v>388</v>
      </c>
      <c r="D133" s="231" t="s">
        <v>453</v>
      </c>
      <c r="E133" s="232"/>
      <c r="F133" s="232" t="s">
        <v>503</v>
      </c>
      <c r="G133" s="232"/>
      <c r="H133" s="233"/>
      <c r="I133" s="234"/>
      <c r="J133" s="203"/>
      <c r="K133" s="235" t="s">
        <v>504</v>
      </c>
      <c r="L133" s="236" t="s">
        <v>503</v>
      </c>
      <c r="M133" s="1556" t="s">
        <v>511</v>
      </c>
      <c r="N133" s="203"/>
      <c r="O133" s="1581"/>
      <c r="P133" s="1584"/>
      <c r="Q133" s="203"/>
      <c r="R133" s="235" t="s">
        <v>505</v>
      </c>
      <c r="S133" s="238"/>
      <c r="T133" s="1557">
        <v>1</v>
      </c>
      <c r="U133" s="280"/>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c r="CC133" s="37"/>
      <c r="CD133" s="37"/>
      <c r="CE133" s="37"/>
      <c r="CF133" s="37"/>
      <c r="CG133" s="37"/>
      <c r="CH133" s="37"/>
      <c r="CI133" s="37"/>
      <c r="CJ133" s="37"/>
      <c r="CK133" s="37"/>
      <c r="CL133" s="37"/>
      <c r="CM133" s="37"/>
      <c r="CN133" s="37"/>
      <c r="CO133" s="37"/>
      <c r="CP133" s="37"/>
      <c r="CQ133" s="37"/>
      <c r="CR133" s="37"/>
      <c r="CS133" s="37"/>
      <c r="CT133" s="37"/>
      <c r="CU133" s="37"/>
      <c r="CV133" s="37"/>
      <c r="CW133" s="37"/>
      <c r="CX133" s="37"/>
      <c r="CY133" s="37"/>
      <c r="CZ133" s="37"/>
      <c r="DA133" s="37"/>
      <c r="DB133" s="37"/>
      <c r="DC133" s="37"/>
    </row>
    <row r="134" spans="1:107" s="39" customFormat="1">
      <c r="A134" s="1432"/>
      <c r="B134" s="1432"/>
      <c r="C134" s="1433"/>
      <c r="D134" s="241" t="s">
        <v>506</v>
      </c>
      <c r="E134" s="242"/>
      <c r="F134" s="242"/>
      <c r="G134" s="242"/>
      <c r="H134" s="243"/>
      <c r="I134" s="244"/>
      <c r="J134" s="203"/>
      <c r="K134" s="245" t="s">
        <v>507</v>
      </c>
      <c r="L134" s="246" t="s">
        <v>503</v>
      </c>
      <c r="M134" s="1556"/>
      <c r="N134" s="203"/>
      <c r="O134" s="1582"/>
      <c r="P134" s="1585"/>
      <c r="Q134" s="203"/>
      <c r="R134" s="245" t="s">
        <v>508</v>
      </c>
      <c r="S134" s="248"/>
      <c r="T134" s="1558"/>
      <c r="U134" s="240"/>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c r="CD134" s="37"/>
      <c r="CE134" s="37"/>
      <c r="CF134" s="37"/>
      <c r="CG134" s="37"/>
      <c r="CH134" s="37"/>
      <c r="CI134" s="37"/>
      <c r="CJ134" s="37"/>
      <c r="CK134" s="37"/>
      <c r="CL134" s="37"/>
      <c r="CM134" s="37"/>
      <c r="CN134" s="37"/>
      <c r="CO134" s="37"/>
      <c r="CP134" s="37"/>
      <c r="CQ134" s="37"/>
      <c r="CR134" s="37"/>
      <c r="CS134" s="37"/>
      <c r="CT134" s="37"/>
      <c r="CU134" s="37"/>
      <c r="CV134" s="37"/>
      <c r="CW134" s="37"/>
      <c r="CX134" s="37"/>
      <c r="CY134" s="37"/>
      <c r="CZ134" s="37"/>
      <c r="DA134" s="37"/>
      <c r="DB134" s="37"/>
      <c r="DC134" s="37"/>
    </row>
    <row r="135" spans="1:107" s="39" customFormat="1">
      <c r="A135" s="1432"/>
      <c r="B135" s="1432"/>
      <c r="C135" s="1433"/>
      <c r="D135" s="241" t="s">
        <v>509</v>
      </c>
      <c r="E135" s="242"/>
      <c r="F135" s="242" t="s">
        <v>503</v>
      </c>
      <c r="G135" s="242"/>
      <c r="H135" s="243"/>
      <c r="I135" s="244"/>
      <c r="J135" s="203"/>
      <c r="K135" s="245" t="s">
        <v>510</v>
      </c>
      <c r="L135" s="246"/>
      <c r="M135" s="1556"/>
      <c r="N135" s="203"/>
      <c r="O135" s="1582"/>
      <c r="P135" s="1585"/>
      <c r="Q135" s="203"/>
      <c r="R135" s="245" t="s">
        <v>512</v>
      </c>
      <c r="S135" s="248" t="s">
        <v>503</v>
      </c>
      <c r="T135" s="1558"/>
      <c r="U135" s="602" t="s">
        <v>40</v>
      </c>
      <c r="V135" s="37"/>
      <c r="W135" s="37"/>
      <c r="X135" s="37"/>
      <c r="Y135" s="37"/>
      <c r="Z135" s="37"/>
      <c r="AA135" s="37"/>
      <c r="AB135" s="37"/>
      <c r="AC135" s="37"/>
      <c r="AD135" s="37"/>
      <c r="AE135" s="37"/>
      <c r="AF135" s="37"/>
      <c r="AG135" s="37"/>
      <c r="AH135" s="37"/>
      <c r="AI135" s="37"/>
      <c r="AJ135" s="37"/>
      <c r="AK135" s="37"/>
      <c r="AL135" s="37"/>
      <c r="AM135" s="37"/>
      <c r="AN135" s="37"/>
      <c r="AO135" s="37"/>
      <c r="AP135" s="37"/>
      <c r="AQ135" s="37"/>
      <c r="AR135" s="37"/>
      <c r="AS135" s="37"/>
      <c r="AT135" s="37"/>
      <c r="AU135" s="37"/>
      <c r="AV135" s="37"/>
      <c r="AW135" s="37"/>
      <c r="AX135" s="37"/>
      <c r="AY135" s="37"/>
      <c r="AZ135" s="37"/>
      <c r="BA135" s="37"/>
      <c r="BB135" s="37"/>
      <c r="BC135" s="37"/>
      <c r="BD135" s="37"/>
      <c r="BE135" s="37"/>
      <c r="BF135" s="37"/>
      <c r="BG135" s="37"/>
      <c r="BH135" s="37"/>
      <c r="BI135" s="37"/>
      <c r="BJ135" s="37"/>
      <c r="BK135" s="37"/>
      <c r="BL135" s="37"/>
      <c r="BM135" s="37"/>
      <c r="BN135" s="37"/>
      <c r="BO135" s="37"/>
      <c r="BP135" s="37"/>
      <c r="BQ135" s="37"/>
      <c r="BR135" s="37"/>
      <c r="BS135" s="37"/>
      <c r="BT135" s="37"/>
      <c r="BU135" s="37"/>
      <c r="BV135" s="37"/>
      <c r="BW135" s="37"/>
      <c r="BX135" s="37"/>
      <c r="BY135" s="37"/>
      <c r="BZ135" s="37"/>
      <c r="CA135" s="37"/>
      <c r="CB135" s="37"/>
      <c r="CC135" s="37"/>
      <c r="CD135" s="37"/>
      <c r="CE135" s="37"/>
      <c r="CF135" s="37"/>
      <c r="CG135" s="37"/>
      <c r="CH135" s="37"/>
      <c r="CI135" s="37"/>
      <c r="CJ135" s="37"/>
      <c r="CK135" s="37"/>
      <c r="CL135" s="37"/>
      <c r="CM135" s="37"/>
      <c r="CN135" s="37"/>
      <c r="CO135" s="37"/>
      <c r="CP135" s="37"/>
      <c r="CQ135" s="37"/>
      <c r="CR135" s="37"/>
      <c r="CS135" s="37"/>
      <c r="CT135" s="37"/>
      <c r="CU135" s="37"/>
      <c r="CV135" s="37"/>
      <c r="CW135" s="37"/>
      <c r="CX135" s="37"/>
      <c r="CY135" s="37"/>
      <c r="CZ135" s="37"/>
      <c r="DA135" s="37"/>
      <c r="DB135" s="37"/>
      <c r="DC135" s="37"/>
    </row>
    <row r="136" spans="1:107" s="39" customFormat="1">
      <c r="A136" s="1432"/>
      <c r="B136" s="1432"/>
      <c r="C136" s="1433"/>
      <c r="D136" s="241" t="s">
        <v>514</v>
      </c>
      <c r="E136" s="242"/>
      <c r="F136" s="242" t="s">
        <v>503</v>
      </c>
      <c r="G136" s="242"/>
      <c r="H136" s="243"/>
      <c r="I136" s="244"/>
      <c r="J136" s="203"/>
      <c r="K136" s="245" t="s">
        <v>515</v>
      </c>
      <c r="L136" s="246"/>
      <c r="M136" s="1556"/>
      <c r="N136" s="203"/>
      <c r="O136" s="1582"/>
      <c r="P136" s="1585"/>
      <c r="Q136" s="203"/>
      <c r="R136" s="245" t="s">
        <v>516</v>
      </c>
      <c r="S136" s="248"/>
      <c r="T136" s="1558"/>
      <c r="U136" s="240"/>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c r="CA136" s="37"/>
      <c r="CB136" s="37"/>
      <c r="CC136" s="37"/>
      <c r="CD136" s="37"/>
      <c r="CE136" s="37"/>
      <c r="CF136" s="37"/>
      <c r="CG136" s="37"/>
      <c r="CH136" s="37"/>
      <c r="CI136" s="37"/>
      <c r="CJ136" s="37"/>
      <c r="CK136" s="37"/>
      <c r="CL136" s="37"/>
      <c r="CM136" s="37"/>
      <c r="CN136" s="37"/>
      <c r="CO136" s="37"/>
      <c r="CP136" s="37"/>
      <c r="CQ136" s="37"/>
      <c r="CR136" s="37"/>
      <c r="CS136" s="37"/>
      <c r="CT136" s="37"/>
      <c r="CU136" s="37"/>
      <c r="CV136" s="37"/>
      <c r="CW136" s="37"/>
      <c r="CX136" s="37"/>
      <c r="CY136" s="37"/>
      <c r="CZ136" s="37"/>
      <c r="DA136" s="37"/>
      <c r="DB136" s="37"/>
      <c r="DC136" s="37"/>
    </row>
    <row r="137" spans="1:107" s="39" customFormat="1">
      <c r="A137" s="1432"/>
      <c r="B137" s="1432"/>
      <c r="C137" s="1433"/>
      <c r="D137" s="249" t="s">
        <v>404</v>
      </c>
      <c r="E137" s="250"/>
      <c r="F137" s="250"/>
      <c r="G137" s="250"/>
      <c r="H137" s="251"/>
      <c r="I137" s="252"/>
      <c r="J137" s="203"/>
      <c r="K137" s="253" t="s">
        <v>517</v>
      </c>
      <c r="L137" s="283"/>
      <c r="M137" s="1556"/>
      <c r="N137" s="203"/>
      <c r="O137" s="1583"/>
      <c r="P137" s="1586"/>
      <c r="Q137" s="203"/>
      <c r="R137" s="256" t="s">
        <v>518</v>
      </c>
      <c r="S137" s="257"/>
      <c r="T137" s="1559"/>
      <c r="U137" s="281"/>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c r="CA137" s="37"/>
      <c r="CB137" s="37"/>
      <c r="CC137" s="37"/>
      <c r="CD137" s="37"/>
      <c r="CE137" s="37"/>
      <c r="CF137" s="37"/>
      <c r="CG137" s="37"/>
      <c r="CH137" s="37"/>
      <c r="CI137" s="37"/>
      <c r="CJ137" s="37"/>
      <c r="CK137" s="37"/>
      <c r="CL137" s="37"/>
      <c r="CM137" s="37"/>
      <c r="CN137" s="37"/>
      <c r="CO137" s="37"/>
      <c r="CP137" s="37"/>
      <c r="CQ137" s="37"/>
      <c r="CR137" s="37"/>
      <c r="CS137" s="37"/>
      <c r="CT137" s="37"/>
      <c r="CU137" s="37"/>
      <c r="CV137" s="37"/>
      <c r="CW137" s="37"/>
      <c r="CX137" s="37"/>
      <c r="CY137" s="37"/>
      <c r="CZ137" s="37"/>
      <c r="DA137" s="37"/>
      <c r="DB137" s="37"/>
      <c r="DC137" s="37"/>
    </row>
    <row r="138" spans="1:107" s="37" customFormat="1">
      <c r="A138" s="1352">
        <v>26</v>
      </c>
      <c r="B138" s="1352" t="s">
        <v>230</v>
      </c>
      <c r="C138" s="1353" t="s">
        <v>231</v>
      </c>
      <c r="D138" s="199" t="s">
        <v>453</v>
      </c>
      <c r="E138" s="200"/>
      <c r="F138" s="200" t="s">
        <v>503</v>
      </c>
      <c r="G138" s="200"/>
      <c r="H138" s="201"/>
      <c r="I138" s="202"/>
      <c r="J138" s="36"/>
      <c r="K138" s="204" t="s">
        <v>504</v>
      </c>
      <c r="L138" s="205"/>
      <c r="M138" s="260"/>
      <c r="N138" s="605"/>
      <c r="O138" s="1594"/>
      <c r="P138" s="1612"/>
      <c r="Q138" s="605"/>
      <c r="R138" s="204" t="s">
        <v>505</v>
      </c>
      <c r="S138" s="207"/>
      <c r="T138" s="274"/>
      <c r="U138" s="275"/>
    </row>
    <row r="139" spans="1:107" s="37" customFormat="1">
      <c r="A139" s="1352"/>
      <c r="B139" s="1352"/>
      <c r="C139" s="1353"/>
      <c r="D139" s="212" t="s">
        <v>506</v>
      </c>
      <c r="E139" s="213"/>
      <c r="F139" s="213"/>
      <c r="G139" s="213"/>
      <c r="H139" s="214"/>
      <c r="I139" s="215"/>
      <c r="J139" s="36"/>
      <c r="K139" s="216" t="s">
        <v>507</v>
      </c>
      <c r="L139" s="217" t="s">
        <v>503</v>
      </c>
      <c r="M139" s="206"/>
      <c r="N139" s="605"/>
      <c r="O139" s="1595"/>
      <c r="P139" s="1613"/>
      <c r="Q139" s="605"/>
      <c r="R139" s="216" t="s">
        <v>508</v>
      </c>
      <c r="S139" s="218"/>
      <c r="T139" s="219"/>
      <c r="U139" s="209"/>
    </row>
    <row r="140" spans="1:107" s="37" customFormat="1">
      <c r="A140" s="1352"/>
      <c r="B140" s="1352"/>
      <c r="C140" s="1353"/>
      <c r="D140" s="212" t="s">
        <v>509</v>
      </c>
      <c r="E140" s="213"/>
      <c r="F140" s="213" t="s">
        <v>503</v>
      </c>
      <c r="G140" s="213"/>
      <c r="H140" s="214"/>
      <c r="I140" s="215"/>
      <c r="J140" s="36"/>
      <c r="K140" s="216" t="s">
        <v>510</v>
      </c>
      <c r="L140" s="217"/>
      <c r="M140" s="206" t="s">
        <v>527</v>
      </c>
      <c r="N140" s="605"/>
      <c r="O140" s="1595"/>
      <c r="P140" s="1613"/>
      <c r="Q140" s="605"/>
      <c r="R140" s="216" t="s">
        <v>512</v>
      </c>
      <c r="S140" s="218" t="s">
        <v>503</v>
      </c>
      <c r="T140" s="219">
        <v>1</v>
      </c>
      <c r="U140" s="209"/>
    </row>
    <row r="141" spans="1:107" s="37" customFormat="1">
      <c r="A141" s="1352"/>
      <c r="B141" s="1352"/>
      <c r="C141" s="1353"/>
      <c r="D141" s="212" t="s">
        <v>514</v>
      </c>
      <c r="E141" s="213"/>
      <c r="F141" s="213" t="s">
        <v>503</v>
      </c>
      <c r="G141" s="213"/>
      <c r="H141" s="214"/>
      <c r="I141" s="215"/>
      <c r="J141" s="36"/>
      <c r="K141" s="216" t="s">
        <v>515</v>
      </c>
      <c r="L141" s="217"/>
      <c r="M141" s="206"/>
      <c r="N141" s="605"/>
      <c r="O141" s="1595"/>
      <c r="P141" s="1613"/>
      <c r="Q141" s="605"/>
      <c r="R141" s="216" t="s">
        <v>516</v>
      </c>
      <c r="S141" s="218"/>
      <c r="T141" s="219"/>
      <c r="U141" s="209"/>
    </row>
    <row r="142" spans="1:107" s="37" customFormat="1">
      <c r="A142" s="1352"/>
      <c r="B142" s="1352"/>
      <c r="C142" s="1353"/>
      <c r="D142" s="220" t="s">
        <v>404</v>
      </c>
      <c r="E142" s="221"/>
      <c r="F142" s="221"/>
      <c r="G142" s="221"/>
      <c r="H142" s="222"/>
      <c r="I142" s="223"/>
      <c r="J142" s="36"/>
      <c r="K142" s="224" t="s">
        <v>517</v>
      </c>
      <c r="L142" s="577"/>
      <c r="M142" s="226"/>
      <c r="N142" s="605"/>
      <c r="O142" s="1596"/>
      <c r="P142" s="1614"/>
      <c r="Q142" s="605"/>
      <c r="R142" s="227" t="s">
        <v>518</v>
      </c>
      <c r="S142" s="228"/>
      <c r="T142" s="278"/>
      <c r="U142" s="279"/>
    </row>
    <row r="143" spans="1:107" s="39" customFormat="1">
      <c r="A143" s="1432">
        <v>27</v>
      </c>
      <c r="B143" s="1432" t="s">
        <v>239</v>
      </c>
      <c r="C143" s="1433" t="s">
        <v>240</v>
      </c>
      <c r="D143" s="231" t="s">
        <v>453</v>
      </c>
      <c r="E143" s="232"/>
      <c r="F143" s="232" t="s">
        <v>503</v>
      </c>
      <c r="G143" s="232"/>
      <c r="H143" s="233"/>
      <c r="I143" s="234"/>
      <c r="J143" s="203"/>
      <c r="K143" s="235" t="s">
        <v>504</v>
      </c>
      <c r="L143" s="236"/>
      <c r="M143" s="237"/>
      <c r="N143" s="203"/>
      <c r="O143" s="1563"/>
      <c r="P143" s="1566"/>
      <c r="Q143" s="203"/>
      <c r="R143" s="235" t="s">
        <v>505</v>
      </c>
      <c r="S143" s="238"/>
      <c r="T143" s="239"/>
      <c r="U143" s="240"/>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c r="CA143" s="37"/>
      <c r="CB143" s="37"/>
      <c r="CC143" s="37"/>
      <c r="CD143" s="37"/>
      <c r="CE143" s="37"/>
      <c r="CF143" s="37"/>
      <c r="CG143" s="37"/>
      <c r="CH143" s="37"/>
      <c r="CI143" s="37"/>
      <c r="CJ143" s="37"/>
      <c r="CK143" s="37"/>
      <c r="CL143" s="37"/>
      <c r="CM143" s="37"/>
      <c r="CN143" s="37"/>
      <c r="CO143" s="37"/>
      <c r="CP143" s="37"/>
      <c r="CQ143" s="37"/>
      <c r="CR143" s="37"/>
      <c r="CS143" s="37"/>
      <c r="CT143" s="37"/>
      <c r="CU143" s="37"/>
      <c r="CV143" s="37"/>
      <c r="CW143" s="37"/>
      <c r="CX143" s="37"/>
      <c r="CY143" s="37"/>
      <c r="CZ143" s="37"/>
      <c r="DA143" s="37"/>
      <c r="DB143" s="37"/>
      <c r="DC143" s="37"/>
    </row>
    <row r="144" spans="1:107" s="39" customFormat="1">
      <c r="A144" s="1432"/>
      <c r="B144" s="1432"/>
      <c r="C144" s="1433"/>
      <c r="D144" s="241" t="s">
        <v>506</v>
      </c>
      <c r="E144" s="242"/>
      <c r="F144" s="242"/>
      <c r="G144" s="242"/>
      <c r="H144" s="243"/>
      <c r="I144" s="244"/>
      <c r="J144" s="203"/>
      <c r="K144" s="245" t="s">
        <v>507</v>
      </c>
      <c r="L144" s="246" t="s">
        <v>503</v>
      </c>
      <c r="M144" s="247"/>
      <c r="N144" s="203"/>
      <c r="O144" s="1564"/>
      <c r="P144" s="1567"/>
      <c r="Q144" s="203"/>
      <c r="R144" s="245" t="s">
        <v>508</v>
      </c>
      <c r="S144" s="248"/>
      <c r="T144" s="239"/>
      <c r="U144" s="240"/>
      <c r="V144" s="37"/>
      <c r="W144" s="37"/>
      <c r="X144" s="37"/>
      <c r="Y144" s="37"/>
      <c r="Z144" s="37"/>
      <c r="AA144" s="37"/>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37"/>
      <c r="BB144" s="37"/>
      <c r="BC144" s="37"/>
      <c r="BD144" s="37"/>
      <c r="BE144" s="37"/>
      <c r="BF144" s="37"/>
      <c r="BG144" s="37"/>
      <c r="BH144" s="37"/>
      <c r="BI144" s="37"/>
      <c r="BJ144" s="37"/>
      <c r="BK144" s="37"/>
      <c r="BL144" s="37"/>
      <c r="BM144" s="37"/>
      <c r="BN144" s="37"/>
      <c r="BO144" s="37"/>
      <c r="BP144" s="37"/>
      <c r="BQ144" s="37"/>
      <c r="BR144" s="37"/>
      <c r="BS144" s="37"/>
      <c r="BT144" s="37"/>
      <c r="BU144" s="37"/>
      <c r="BV144" s="37"/>
      <c r="BW144" s="37"/>
      <c r="BX144" s="37"/>
      <c r="BY144" s="37"/>
      <c r="BZ144" s="37"/>
      <c r="CA144" s="37"/>
      <c r="CB144" s="37"/>
      <c r="CC144" s="37"/>
      <c r="CD144" s="37"/>
      <c r="CE144" s="37"/>
      <c r="CF144" s="37"/>
      <c r="CG144" s="37"/>
      <c r="CH144" s="37"/>
      <c r="CI144" s="37"/>
      <c r="CJ144" s="37"/>
      <c r="CK144" s="37"/>
      <c r="CL144" s="37"/>
      <c r="CM144" s="37"/>
      <c r="CN144" s="37"/>
      <c r="CO144" s="37"/>
      <c r="CP144" s="37"/>
      <c r="CQ144" s="37"/>
      <c r="CR144" s="37"/>
      <c r="CS144" s="37"/>
      <c r="CT144" s="37"/>
      <c r="CU144" s="37"/>
      <c r="CV144" s="37"/>
      <c r="CW144" s="37"/>
      <c r="CX144" s="37"/>
      <c r="CY144" s="37"/>
      <c r="CZ144" s="37"/>
      <c r="DA144" s="37"/>
      <c r="DB144" s="37"/>
      <c r="DC144" s="37"/>
    </row>
    <row r="145" spans="1:107" s="39" customFormat="1">
      <c r="A145" s="1432"/>
      <c r="B145" s="1432"/>
      <c r="C145" s="1433"/>
      <c r="D145" s="241" t="s">
        <v>509</v>
      </c>
      <c r="E145" s="242"/>
      <c r="F145" s="242" t="s">
        <v>503</v>
      </c>
      <c r="G145" s="242"/>
      <c r="H145" s="243"/>
      <c r="I145" s="244"/>
      <c r="J145" s="203"/>
      <c r="K145" s="245" t="s">
        <v>510</v>
      </c>
      <c r="L145" s="246"/>
      <c r="M145" s="247"/>
      <c r="N145" s="203"/>
      <c r="O145" s="1564"/>
      <c r="P145" s="1567"/>
      <c r="Q145" s="203"/>
      <c r="R145" s="245" t="s">
        <v>512</v>
      </c>
      <c r="S145" s="248"/>
      <c r="T145" s="239"/>
      <c r="U145" s="240"/>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c r="CA145" s="37"/>
      <c r="CB145" s="37"/>
      <c r="CC145" s="37"/>
      <c r="CD145" s="37"/>
      <c r="CE145" s="37"/>
      <c r="CF145" s="37"/>
      <c r="CG145" s="37"/>
      <c r="CH145" s="37"/>
      <c r="CI145" s="37"/>
      <c r="CJ145" s="37"/>
      <c r="CK145" s="37"/>
      <c r="CL145" s="37"/>
      <c r="CM145" s="37"/>
      <c r="CN145" s="37"/>
      <c r="CO145" s="37"/>
      <c r="CP145" s="37"/>
      <c r="CQ145" s="37"/>
      <c r="CR145" s="37"/>
      <c r="CS145" s="37"/>
      <c r="CT145" s="37"/>
      <c r="CU145" s="37"/>
      <c r="CV145" s="37"/>
      <c r="CW145" s="37"/>
      <c r="CX145" s="37"/>
      <c r="CY145" s="37"/>
      <c r="CZ145" s="37"/>
      <c r="DA145" s="37"/>
      <c r="DB145" s="37"/>
      <c r="DC145" s="37"/>
    </row>
    <row r="146" spans="1:107" s="39" customFormat="1">
      <c r="A146" s="1432"/>
      <c r="B146" s="1432"/>
      <c r="C146" s="1433"/>
      <c r="D146" s="241" t="s">
        <v>514</v>
      </c>
      <c r="E146" s="242"/>
      <c r="F146" s="242" t="s">
        <v>503</v>
      </c>
      <c r="G146" s="242"/>
      <c r="H146" s="243"/>
      <c r="I146" s="244"/>
      <c r="J146" s="203"/>
      <c r="K146" s="245" t="s">
        <v>515</v>
      </c>
      <c r="L146" s="246"/>
      <c r="M146" s="247"/>
      <c r="N146" s="203"/>
      <c r="O146" s="1564"/>
      <c r="P146" s="1567"/>
      <c r="Q146" s="203"/>
      <c r="R146" s="245" t="s">
        <v>516</v>
      </c>
      <c r="S146" s="248" t="s">
        <v>503</v>
      </c>
      <c r="T146" s="239"/>
      <c r="U146" s="240"/>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c r="CA146" s="37"/>
      <c r="CB146" s="37"/>
      <c r="CC146" s="37"/>
      <c r="CD146" s="37"/>
      <c r="CE146" s="37"/>
      <c r="CF146" s="37"/>
      <c r="CG146" s="37"/>
      <c r="CH146" s="37"/>
      <c r="CI146" s="37"/>
      <c r="CJ146" s="37"/>
      <c r="CK146" s="37"/>
      <c r="CL146" s="37"/>
      <c r="CM146" s="37"/>
      <c r="CN146" s="37"/>
      <c r="CO146" s="37"/>
      <c r="CP146" s="37"/>
      <c r="CQ146" s="37"/>
      <c r="CR146" s="37"/>
      <c r="CS146" s="37"/>
      <c r="CT146" s="37"/>
      <c r="CU146" s="37"/>
      <c r="CV146" s="37"/>
      <c r="CW146" s="37"/>
      <c r="CX146" s="37"/>
      <c r="CY146" s="37"/>
      <c r="CZ146" s="37"/>
      <c r="DA146" s="37"/>
      <c r="DB146" s="37"/>
      <c r="DC146" s="37"/>
    </row>
    <row r="147" spans="1:107" s="39" customFormat="1">
      <c r="A147" s="1432"/>
      <c r="B147" s="1432"/>
      <c r="C147" s="1433"/>
      <c r="D147" s="249" t="s">
        <v>404</v>
      </c>
      <c r="E147" s="250"/>
      <c r="F147" s="250" t="s">
        <v>503</v>
      </c>
      <c r="G147" s="250"/>
      <c r="H147" s="251"/>
      <c r="I147" s="252"/>
      <c r="J147" s="203"/>
      <c r="K147" s="253" t="s">
        <v>517</v>
      </c>
      <c r="L147" s="283"/>
      <c r="M147" s="255"/>
      <c r="N147" s="203"/>
      <c r="O147" s="1565"/>
      <c r="P147" s="1568"/>
      <c r="Q147" s="203"/>
      <c r="R147" s="256" t="s">
        <v>518</v>
      </c>
      <c r="S147" s="257"/>
      <c r="T147" s="239"/>
      <c r="U147" s="259"/>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c r="CA147" s="37"/>
      <c r="CB147" s="37"/>
      <c r="CC147" s="37"/>
      <c r="CD147" s="37"/>
      <c r="CE147" s="37"/>
      <c r="CF147" s="37"/>
      <c r="CG147" s="37"/>
      <c r="CH147" s="37"/>
      <c r="CI147" s="37"/>
      <c r="CJ147" s="37"/>
      <c r="CK147" s="37"/>
      <c r="CL147" s="37"/>
      <c r="CM147" s="37"/>
      <c r="CN147" s="37"/>
      <c r="CO147" s="37"/>
      <c r="CP147" s="37"/>
      <c r="CQ147" s="37"/>
      <c r="CR147" s="37"/>
      <c r="CS147" s="37"/>
      <c r="CT147" s="37"/>
      <c r="CU147" s="37"/>
      <c r="CV147" s="37"/>
      <c r="CW147" s="37"/>
      <c r="CX147" s="37"/>
      <c r="CY147" s="37"/>
      <c r="CZ147" s="37"/>
      <c r="DA147" s="37"/>
      <c r="DB147" s="37"/>
      <c r="DC147" s="37"/>
    </row>
    <row r="148" spans="1:107" s="37" customFormat="1">
      <c r="A148" s="1352">
        <v>28</v>
      </c>
      <c r="B148" s="1352" t="s">
        <v>246</v>
      </c>
      <c r="C148" s="1353" t="s">
        <v>247</v>
      </c>
      <c r="D148" s="199" t="s">
        <v>453</v>
      </c>
      <c r="E148" s="200"/>
      <c r="F148" s="200"/>
      <c r="G148" s="200" t="s">
        <v>503</v>
      </c>
      <c r="H148" s="201"/>
      <c r="I148" s="202"/>
      <c r="J148" s="36"/>
      <c r="K148" s="204" t="s">
        <v>504</v>
      </c>
      <c r="L148" s="205"/>
      <c r="M148" s="206"/>
      <c r="N148" s="36"/>
      <c r="O148" s="1594">
        <v>785</v>
      </c>
      <c r="P148" s="1612">
        <v>100</v>
      </c>
      <c r="Q148" s="36"/>
      <c r="R148" s="204" t="s">
        <v>505</v>
      </c>
      <c r="S148" s="207"/>
      <c r="T148" s="606"/>
      <c r="U148" s="209"/>
    </row>
    <row r="149" spans="1:107" s="37" customFormat="1">
      <c r="A149" s="1352"/>
      <c r="B149" s="1352"/>
      <c r="C149" s="1353"/>
      <c r="D149" s="212" t="s">
        <v>506</v>
      </c>
      <c r="E149" s="213"/>
      <c r="F149" s="213"/>
      <c r="G149" s="213" t="s">
        <v>503</v>
      </c>
      <c r="H149" s="214"/>
      <c r="I149" s="215"/>
      <c r="J149" s="36"/>
      <c r="K149" s="216" t="s">
        <v>507</v>
      </c>
      <c r="L149" s="217"/>
      <c r="M149" s="206"/>
      <c r="N149" s="36"/>
      <c r="O149" s="1595"/>
      <c r="P149" s="1613"/>
      <c r="Q149" s="36"/>
      <c r="R149" s="216" t="s">
        <v>508</v>
      </c>
      <c r="S149" s="218"/>
      <c r="T149" s="219"/>
      <c r="U149" s="209"/>
    </row>
    <row r="150" spans="1:107" s="37" customFormat="1">
      <c r="A150" s="1352"/>
      <c r="B150" s="1352"/>
      <c r="C150" s="1353"/>
      <c r="D150" s="212" t="s">
        <v>509</v>
      </c>
      <c r="E150" s="213"/>
      <c r="F150" s="213"/>
      <c r="G150" s="213" t="s">
        <v>503</v>
      </c>
      <c r="H150" s="214"/>
      <c r="I150" s="215"/>
      <c r="J150" s="36"/>
      <c r="K150" s="216" t="s">
        <v>510</v>
      </c>
      <c r="L150" s="217"/>
      <c r="M150" s="206"/>
      <c r="N150" s="36"/>
      <c r="O150" s="1595"/>
      <c r="P150" s="1613"/>
      <c r="Q150" s="36"/>
      <c r="R150" s="216" t="s">
        <v>512</v>
      </c>
      <c r="S150" s="218" t="s">
        <v>503</v>
      </c>
      <c r="T150" s="219"/>
      <c r="U150" s="209"/>
    </row>
    <row r="151" spans="1:107" s="37" customFormat="1">
      <c r="A151" s="1352"/>
      <c r="B151" s="1352"/>
      <c r="C151" s="1353"/>
      <c r="D151" s="212" t="s">
        <v>514</v>
      </c>
      <c r="E151" s="213"/>
      <c r="F151" s="213"/>
      <c r="G151" s="213" t="s">
        <v>503</v>
      </c>
      <c r="H151" s="214"/>
      <c r="I151" s="215"/>
      <c r="J151" s="36"/>
      <c r="K151" s="216" t="s">
        <v>515</v>
      </c>
      <c r="L151" s="217" t="s">
        <v>503</v>
      </c>
      <c r="M151" s="206"/>
      <c r="N151" s="36"/>
      <c r="O151" s="1595"/>
      <c r="P151" s="1613"/>
      <c r="Q151" s="36"/>
      <c r="R151" s="216" t="s">
        <v>516</v>
      </c>
      <c r="S151" s="218"/>
      <c r="T151" s="219"/>
      <c r="U151" s="209"/>
    </row>
    <row r="152" spans="1:107" s="37" customFormat="1">
      <c r="A152" s="1352"/>
      <c r="B152" s="1352"/>
      <c r="C152" s="1353"/>
      <c r="D152" s="220" t="s">
        <v>404</v>
      </c>
      <c r="E152" s="221"/>
      <c r="F152" s="221"/>
      <c r="G152" s="221" t="s">
        <v>503</v>
      </c>
      <c r="H152" s="222"/>
      <c r="I152" s="223"/>
      <c r="J152" s="36"/>
      <c r="K152" s="224" t="s">
        <v>517</v>
      </c>
      <c r="L152" s="577"/>
      <c r="M152" s="206"/>
      <c r="N152" s="36"/>
      <c r="O152" s="1596"/>
      <c r="P152" s="1614"/>
      <c r="Q152" s="36"/>
      <c r="R152" s="227" t="s">
        <v>518</v>
      </c>
      <c r="S152" s="228"/>
      <c r="T152" s="229"/>
      <c r="U152" s="230"/>
    </row>
    <row r="153" spans="1:107" s="39" customFormat="1">
      <c r="A153" s="1432">
        <v>29</v>
      </c>
      <c r="B153" s="1432" t="s">
        <v>251</v>
      </c>
      <c r="C153" s="1433" t="s">
        <v>252</v>
      </c>
      <c r="D153" s="231" t="s">
        <v>453</v>
      </c>
      <c r="E153" s="232"/>
      <c r="F153" s="232" t="s">
        <v>503</v>
      </c>
      <c r="G153" s="232"/>
      <c r="H153" s="233"/>
      <c r="I153" s="234"/>
      <c r="J153" s="203"/>
      <c r="K153" s="235" t="s">
        <v>504</v>
      </c>
      <c r="L153" s="236"/>
      <c r="M153" s="237"/>
      <c r="N153" s="203"/>
      <c r="O153" s="1581" t="s">
        <v>528</v>
      </c>
      <c r="P153" s="1584" t="s">
        <v>529</v>
      </c>
      <c r="Q153" s="203"/>
      <c r="R153" s="235" t="s">
        <v>505</v>
      </c>
      <c r="S153" s="238"/>
      <c r="T153" s="239"/>
      <c r="U153" s="240"/>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c r="CA153" s="37"/>
      <c r="CB153" s="37"/>
      <c r="CC153" s="37"/>
      <c r="CD153" s="37"/>
      <c r="CE153" s="37"/>
      <c r="CF153" s="37"/>
      <c r="CG153" s="37"/>
      <c r="CH153" s="37"/>
      <c r="CI153" s="37"/>
      <c r="CJ153" s="37"/>
      <c r="CK153" s="37"/>
      <c r="CL153" s="37"/>
      <c r="CM153" s="37"/>
      <c r="CN153" s="37"/>
      <c r="CO153" s="37"/>
      <c r="CP153" s="37"/>
      <c r="CQ153" s="37"/>
      <c r="CR153" s="37"/>
      <c r="CS153" s="37"/>
      <c r="CT153" s="37"/>
      <c r="CU153" s="37"/>
      <c r="CV153" s="37"/>
      <c r="CW153" s="37"/>
      <c r="CX153" s="37"/>
      <c r="CY153" s="37"/>
      <c r="CZ153" s="37"/>
      <c r="DA153" s="37"/>
      <c r="DB153" s="37"/>
      <c r="DC153" s="37"/>
    </row>
    <row r="154" spans="1:107" s="39" customFormat="1">
      <c r="A154" s="1432"/>
      <c r="B154" s="1432"/>
      <c r="C154" s="1433"/>
      <c r="D154" s="241" t="s">
        <v>506</v>
      </c>
      <c r="E154" s="242"/>
      <c r="F154" s="242" t="s">
        <v>503</v>
      </c>
      <c r="G154" s="242"/>
      <c r="H154" s="243"/>
      <c r="I154" s="244"/>
      <c r="J154" s="203"/>
      <c r="K154" s="245" t="s">
        <v>507</v>
      </c>
      <c r="L154" s="246" t="s">
        <v>503</v>
      </c>
      <c r="M154" s="247"/>
      <c r="N154" s="203"/>
      <c r="O154" s="1582"/>
      <c r="P154" s="1585"/>
      <c r="Q154" s="203"/>
      <c r="R154" s="245" t="s">
        <v>508</v>
      </c>
      <c r="S154" s="248"/>
      <c r="T154" s="239"/>
      <c r="U154" s="240"/>
      <c r="V154" s="37"/>
      <c r="W154" s="37"/>
      <c r="X154" s="37"/>
      <c r="Y154" s="37"/>
      <c r="Z154" s="37"/>
      <c r="AA154" s="37"/>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c r="BE154" s="37"/>
      <c r="BF154" s="37"/>
      <c r="BG154" s="37"/>
      <c r="BH154" s="37"/>
      <c r="BI154" s="37"/>
      <c r="BJ154" s="37"/>
      <c r="BK154" s="37"/>
      <c r="BL154" s="37"/>
      <c r="BM154" s="37"/>
      <c r="BN154" s="37"/>
      <c r="BO154" s="37"/>
      <c r="BP154" s="37"/>
      <c r="BQ154" s="37"/>
      <c r="BR154" s="37"/>
      <c r="BS154" s="37"/>
      <c r="BT154" s="37"/>
      <c r="BU154" s="37"/>
      <c r="BV154" s="37"/>
      <c r="BW154" s="37"/>
      <c r="BX154" s="37"/>
      <c r="BY154" s="37"/>
      <c r="BZ154" s="37"/>
      <c r="CA154" s="37"/>
      <c r="CB154" s="37"/>
      <c r="CC154" s="37"/>
      <c r="CD154" s="37"/>
      <c r="CE154" s="37"/>
      <c r="CF154" s="37"/>
      <c r="CG154" s="37"/>
      <c r="CH154" s="37"/>
      <c r="CI154" s="37"/>
      <c r="CJ154" s="37"/>
      <c r="CK154" s="37"/>
      <c r="CL154" s="37"/>
      <c r="CM154" s="37"/>
      <c r="CN154" s="37"/>
      <c r="CO154" s="37"/>
      <c r="CP154" s="37"/>
      <c r="CQ154" s="37"/>
      <c r="CR154" s="37"/>
      <c r="CS154" s="37"/>
      <c r="CT154" s="37"/>
      <c r="CU154" s="37"/>
      <c r="CV154" s="37"/>
      <c r="CW154" s="37"/>
      <c r="CX154" s="37"/>
      <c r="CY154" s="37"/>
      <c r="CZ154" s="37"/>
      <c r="DA154" s="37"/>
      <c r="DB154" s="37"/>
      <c r="DC154" s="37"/>
    </row>
    <row r="155" spans="1:107" s="39" customFormat="1">
      <c r="A155" s="1432"/>
      <c r="B155" s="1432"/>
      <c r="C155" s="1433"/>
      <c r="D155" s="241" t="s">
        <v>509</v>
      </c>
      <c r="E155" s="242"/>
      <c r="F155" s="242" t="s">
        <v>503</v>
      </c>
      <c r="G155" s="242"/>
      <c r="H155" s="243"/>
      <c r="I155" s="244"/>
      <c r="J155" s="203"/>
      <c r="K155" s="245" t="s">
        <v>510</v>
      </c>
      <c r="L155" s="246"/>
      <c r="M155" s="247"/>
      <c r="N155" s="203"/>
      <c r="O155" s="1582"/>
      <c r="P155" s="1585"/>
      <c r="Q155" s="203"/>
      <c r="R155" s="245" t="s">
        <v>512</v>
      </c>
      <c r="S155" s="248" t="s">
        <v>503</v>
      </c>
      <c r="T155" s="239">
        <v>1</v>
      </c>
      <c r="U155" s="240" t="s">
        <v>530</v>
      </c>
      <c r="V155" s="37"/>
      <c r="W155" s="37"/>
      <c r="X155" s="37"/>
      <c r="Y155" s="37"/>
      <c r="Z155" s="37"/>
      <c r="AA155" s="37"/>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c r="BE155" s="37"/>
      <c r="BF155" s="37"/>
      <c r="BG155" s="37"/>
      <c r="BH155" s="37"/>
      <c r="BI155" s="37"/>
      <c r="BJ155" s="37"/>
      <c r="BK155" s="37"/>
      <c r="BL155" s="37"/>
      <c r="BM155" s="37"/>
      <c r="BN155" s="37"/>
      <c r="BO155" s="37"/>
      <c r="BP155" s="37"/>
      <c r="BQ155" s="37"/>
      <c r="BR155" s="37"/>
      <c r="BS155" s="37"/>
      <c r="BT155" s="37"/>
      <c r="BU155" s="37"/>
      <c r="BV155" s="37"/>
      <c r="BW155" s="37"/>
      <c r="BX155" s="37"/>
      <c r="BY155" s="37"/>
      <c r="BZ155" s="37"/>
      <c r="CA155" s="37"/>
      <c r="CB155" s="37"/>
      <c r="CC155" s="37"/>
      <c r="CD155" s="37"/>
      <c r="CE155" s="37"/>
      <c r="CF155" s="37"/>
      <c r="CG155" s="37"/>
      <c r="CH155" s="37"/>
      <c r="CI155" s="37"/>
      <c r="CJ155" s="37"/>
      <c r="CK155" s="37"/>
      <c r="CL155" s="37"/>
      <c r="CM155" s="37"/>
      <c r="CN155" s="37"/>
      <c r="CO155" s="37"/>
      <c r="CP155" s="37"/>
      <c r="CQ155" s="37"/>
      <c r="CR155" s="37"/>
      <c r="CS155" s="37"/>
      <c r="CT155" s="37"/>
      <c r="CU155" s="37"/>
      <c r="CV155" s="37"/>
      <c r="CW155" s="37"/>
      <c r="CX155" s="37"/>
      <c r="CY155" s="37"/>
      <c r="CZ155" s="37"/>
      <c r="DA155" s="37"/>
      <c r="DB155" s="37"/>
      <c r="DC155" s="37"/>
    </row>
    <row r="156" spans="1:107" s="39" customFormat="1">
      <c r="A156" s="1432"/>
      <c r="B156" s="1432"/>
      <c r="C156" s="1433"/>
      <c r="D156" s="241" t="s">
        <v>514</v>
      </c>
      <c r="E156" s="242"/>
      <c r="F156" s="242" t="s">
        <v>503</v>
      </c>
      <c r="G156" s="242"/>
      <c r="H156" s="243"/>
      <c r="I156" s="244"/>
      <c r="J156" s="203"/>
      <c r="K156" s="245" t="s">
        <v>515</v>
      </c>
      <c r="L156" s="246"/>
      <c r="M156" s="247"/>
      <c r="N156" s="203"/>
      <c r="O156" s="1582"/>
      <c r="P156" s="1585"/>
      <c r="Q156" s="203"/>
      <c r="R156" s="245" t="s">
        <v>516</v>
      </c>
      <c r="S156" s="248"/>
      <c r="T156" s="239"/>
      <c r="U156" s="240"/>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c r="CA156" s="37"/>
      <c r="CB156" s="37"/>
      <c r="CC156" s="37"/>
      <c r="CD156" s="37"/>
      <c r="CE156" s="37"/>
      <c r="CF156" s="37"/>
      <c r="CG156" s="37"/>
      <c r="CH156" s="37"/>
      <c r="CI156" s="37"/>
      <c r="CJ156" s="37"/>
      <c r="CK156" s="37"/>
      <c r="CL156" s="37"/>
      <c r="CM156" s="37"/>
      <c r="CN156" s="37"/>
      <c r="CO156" s="37"/>
      <c r="CP156" s="37"/>
      <c r="CQ156" s="37"/>
      <c r="CR156" s="37"/>
      <c r="CS156" s="37"/>
      <c r="CT156" s="37"/>
      <c r="CU156" s="37"/>
      <c r="CV156" s="37"/>
      <c r="CW156" s="37"/>
      <c r="CX156" s="37"/>
      <c r="CY156" s="37"/>
      <c r="CZ156" s="37"/>
      <c r="DA156" s="37"/>
      <c r="DB156" s="37"/>
      <c r="DC156" s="37"/>
    </row>
    <row r="157" spans="1:107" s="39" customFormat="1">
      <c r="A157" s="1432"/>
      <c r="B157" s="1432"/>
      <c r="C157" s="1433"/>
      <c r="D157" s="249" t="s">
        <v>404</v>
      </c>
      <c r="E157" s="250"/>
      <c r="F157" s="250" t="s">
        <v>503</v>
      </c>
      <c r="G157" s="250"/>
      <c r="H157" s="251"/>
      <c r="I157" s="252"/>
      <c r="J157" s="203"/>
      <c r="K157" s="253" t="s">
        <v>517</v>
      </c>
      <c r="L157" s="283"/>
      <c r="M157" s="255"/>
      <c r="N157" s="203"/>
      <c r="O157" s="1600"/>
      <c r="P157" s="1615"/>
      <c r="Q157" s="203"/>
      <c r="R157" s="256" t="s">
        <v>518</v>
      </c>
      <c r="S157" s="257"/>
      <c r="T157" s="239"/>
      <c r="U157" s="259"/>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c r="CI157" s="37"/>
      <c r="CJ157" s="37"/>
      <c r="CK157" s="37"/>
      <c r="CL157" s="37"/>
      <c r="CM157" s="37"/>
      <c r="CN157" s="37"/>
      <c r="CO157" s="37"/>
      <c r="CP157" s="37"/>
      <c r="CQ157" s="37"/>
      <c r="CR157" s="37"/>
      <c r="CS157" s="37"/>
      <c r="CT157" s="37"/>
      <c r="CU157" s="37"/>
      <c r="CV157" s="37"/>
      <c r="CW157" s="37"/>
      <c r="CX157" s="37"/>
      <c r="CY157" s="37"/>
      <c r="CZ157" s="37"/>
      <c r="DA157" s="37"/>
      <c r="DB157" s="37"/>
      <c r="DC157" s="37"/>
    </row>
    <row r="158" spans="1:107" s="39" customFormat="1" ht="13.9" customHeight="1">
      <c r="A158" s="1352">
        <v>30</v>
      </c>
      <c r="B158" s="1352" t="s">
        <v>258</v>
      </c>
      <c r="C158" s="1353" t="s">
        <v>259</v>
      </c>
      <c r="D158" s="199" t="s">
        <v>453</v>
      </c>
      <c r="E158" s="200"/>
      <c r="F158" s="200" t="s">
        <v>503</v>
      </c>
      <c r="G158" s="200"/>
      <c r="H158" s="201"/>
      <c r="I158" s="202"/>
      <c r="J158" s="36"/>
      <c r="K158" s="204" t="s">
        <v>504</v>
      </c>
      <c r="L158" s="205"/>
      <c r="M158" s="260"/>
      <c r="N158" s="607"/>
      <c r="O158" s="1616">
        <v>14995</v>
      </c>
      <c r="P158" s="1619">
        <v>231</v>
      </c>
      <c r="Q158" s="607"/>
      <c r="R158" s="204" t="s">
        <v>505</v>
      </c>
      <c r="S158" s="207"/>
      <c r="T158" s="606"/>
      <c r="U158" s="209"/>
      <c r="V158" s="37"/>
      <c r="W158" s="37"/>
      <c r="X158" s="37"/>
      <c r="Y158" s="37"/>
      <c r="Z158" s="37"/>
      <c r="AA158" s="37"/>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c r="BE158" s="37"/>
      <c r="BF158" s="37"/>
      <c r="BG158" s="37"/>
      <c r="BH158" s="37"/>
      <c r="BI158" s="37"/>
      <c r="BJ158" s="37"/>
      <c r="BK158" s="37"/>
      <c r="BL158" s="37"/>
      <c r="BM158" s="37"/>
      <c r="BN158" s="37"/>
      <c r="BO158" s="37"/>
      <c r="BP158" s="37"/>
      <c r="BQ158" s="37"/>
      <c r="BR158" s="37"/>
      <c r="BS158" s="37"/>
      <c r="BT158" s="37"/>
      <c r="BU158" s="37"/>
      <c r="BV158" s="37"/>
      <c r="BW158" s="37"/>
      <c r="BX158" s="37"/>
      <c r="BY158" s="37"/>
      <c r="BZ158" s="37"/>
      <c r="CA158" s="37"/>
      <c r="CB158" s="37"/>
      <c r="CC158" s="37"/>
      <c r="CD158" s="37"/>
      <c r="CE158" s="37"/>
      <c r="CF158" s="37"/>
      <c r="CG158" s="37"/>
      <c r="CH158" s="37"/>
      <c r="CI158" s="37"/>
      <c r="CJ158" s="37"/>
      <c r="CK158" s="37"/>
      <c r="CL158" s="37"/>
      <c r="CM158" s="37"/>
      <c r="CN158" s="37"/>
      <c r="CO158" s="37"/>
      <c r="CP158" s="37"/>
      <c r="CQ158" s="37"/>
      <c r="CR158" s="37"/>
      <c r="CS158" s="37"/>
      <c r="CT158" s="37"/>
      <c r="CU158" s="37"/>
      <c r="CV158" s="37"/>
      <c r="CW158" s="37"/>
      <c r="CX158" s="37"/>
      <c r="CY158" s="37"/>
      <c r="CZ158" s="37"/>
      <c r="DA158" s="37"/>
      <c r="DB158" s="37"/>
      <c r="DC158" s="37"/>
    </row>
    <row r="159" spans="1:107" s="39" customFormat="1" ht="13.9" customHeight="1">
      <c r="A159" s="1352"/>
      <c r="B159" s="1352"/>
      <c r="C159" s="1353"/>
      <c r="D159" s="212" t="s">
        <v>506</v>
      </c>
      <c r="E159" s="213"/>
      <c r="F159" s="213" t="s">
        <v>503</v>
      </c>
      <c r="G159" s="213"/>
      <c r="H159" s="214"/>
      <c r="I159" s="215"/>
      <c r="J159" s="36"/>
      <c r="K159" s="216" t="s">
        <v>507</v>
      </c>
      <c r="L159" s="217"/>
      <c r="M159" s="206"/>
      <c r="N159" s="607"/>
      <c r="O159" s="1617"/>
      <c r="P159" s="1620"/>
      <c r="Q159" s="607"/>
      <c r="R159" s="216" t="s">
        <v>508</v>
      </c>
      <c r="S159" s="218"/>
      <c r="T159" s="219"/>
      <c r="U159" s="209"/>
      <c r="V159" s="37"/>
      <c r="W159" s="37"/>
      <c r="X159" s="37"/>
      <c r="Y159" s="37"/>
      <c r="Z159" s="37"/>
      <c r="AA159" s="37"/>
      <c r="AB159" s="37"/>
      <c r="AC159" s="37"/>
      <c r="AD159" s="37"/>
      <c r="AE159" s="37"/>
      <c r="AF159" s="37"/>
      <c r="AG159" s="37"/>
      <c r="AH159" s="37"/>
      <c r="AI159" s="37"/>
      <c r="AJ159" s="37"/>
      <c r="AK159" s="37"/>
      <c r="AL159" s="37"/>
      <c r="AM159" s="37"/>
      <c r="AN159" s="37"/>
      <c r="AO159" s="37"/>
      <c r="AP159" s="37"/>
      <c r="AQ159" s="37"/>
      <c r="AR159" s="37"/>
      <c r="AS159" s="37"/>
      <c r="AT159" s="37"/>
      <c r="AU159" s="37"/>
      <c r="AV159" s="37"/>
      <c r="AW159" s="37"/>
      <c r="AX159" s="37"/>
      <c r="AY159" s="37"/>
      <c r="AZ159" s="37"/>
      <c r="BA159" s="37"/>
      <c r="BB159" s="37"/>
      <c r="BC159" s="37"/>
      <c r="BD159" s="37"/>
      <c r="BE159" s="37"/>
      <c r="BF159" s="37"/>
      <c r="BG159" s="37"/>
      <c r="BH159" s="37"/>
      <c r="BI159" s="37"/>
      <c r="BJ159" s="37"/>
      <c r="BK159" s="37"/>
      <c r="BL159" s="37"/>
      <c r="BM159" s="37"/>
      <c r="BN159" s="37"/>
      <c r="BO159" s="37"/>
      <c r="BP159" s="37"/>
      <c r="BQ159" s="37"/>
      <c r="BR159" s="37"/>
      <c r="BS159" s="37"/>
      <c r="BT159" s="37"/>
      <c r="BU159" s="37"/>
      <c r="BV159" s="37"/>
      <c r="BW159" s="37"/>
      <c r="BX159" s="37"/>
      <c r="BY159" s="37"/>
      <c r="BZ159" s="37"/>
      <c r="CA159" s="37"/>
      <c r="CB159" s="37"/>
      <c r="CC159" s="37"/>
      <c r="CD159" s="37"/>
      <c r="CE159" s="37"/>
      <c r="CF159" s="37"/>
      <c r="CG159" s="37"/>
      <c r="CH159" s="37"/>
      <c r="CI159" s="37"/>
      <c r="CJ159" s="37"/>
      <c r="CK159" s="37"/>
      <c r="CL159" s="37"/>
      <c r="CM159" s="37"/>
      <c r="CN159" s="37"/>
      <c r="CO159" s="37"/>
      <c r="CP159" s="37"/>
      <c r="CQ159" s="37"/>
      <c r="CR159" s="37"/>
      <c r="CS159" s="37"/>
      <c r="CT159" s="37"/>
      <c r="CU159" s="37"/>
      <c r="CV159" s="37"/>
      <c r="CW159" s="37"/>
      <c r="CX159" s="37"/>
      <c r="CY159" s="37"/>
      <c r="CZ159" s="37"/>
      <c r="DA159" s="37"/>
      <c r="DB159" s="37"/>
      <c r="DC159" s="37"/>
    </row>
    <row r="160" spans="1:107" s="39" customFormat="1" ht="13.9" customHeight="1">
      <c r="A160" s="1352"/>
      <c r="B160" s="1352"/>
      <c r="C160" s="1353"/>
      <c r="D160" s="212" t="s">
        <v>509</v>
      </c>
      <c r="E160" s="213"/>
      <c r="F160" s="213" t="s">
        <v>503</v>
      </c>
      <c r="G160" s="213"/>
      <c r="H160" s="214"/>
      <c r="I160" s="215"/>
      <c r="J160" s="36"/>
      <c r="K160" s="216" t="s">
        <v>510</v>
      </c>
      <c r="L160" s="217"/>
      <c r="M160" s="206"/>
      <c r="N160" s="607"/>
      <c r="O160" s="1617"/>
      <c r="P160" s="1620"/>
      <c r="Q160" s="607"/>
      <c r="R160" s="216" t="s">
        <v>512</v>
      </c>
      <c r="S160" s="218" t="s">
        <v>503</v>
      </c>
      <c r="T160" s="219">
        <v>2</v>
      </c>
      <c r="U160" s="219" t="s">
        <v>531</v>
      </c>
      <c r="V160" s="37"/>
      <c r="W160" s="37"/>
      <c r="X160" s="37"/>
      <c r="Y160" s="37"/>
      <c r="Z160" s="37"/>
      <c r="AA160" s="37"/>
      <c r="AB160" s="37"/>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37"/>
      <c r="AZ160" s="37"/>
      <c r="BA160" s="37"/>
      <c r="BB160" s="37"/>
      <c r="BC160" s="37"/>
      <c r="BD160" s="37"/>
      <c r="BE160" s="37"/>
      <c r="BF160" s="37"/>
      <c r="BG160" s="37"/>
      <c r="BH160" s="37"/>
      <c r="BI160" s="37"/>
      <c r="BJ160" s="37"/>
      <c r="BK160" s="37"/>
      <c r="BL160" s="37"/>
      <c r="BM160" s="37"/>
      <c r="BN160" s="37"/>
      <c r="BO160" s="37"/>
      <c r="BP160" s="37"/>
      <c r="BQ160" s="37"/>
      <c r="BR160" s="37"/>
      <c r="BS160" s="37"/>
      <c r="BT160" s="37"/>
      <c r="BU160" s="37"/>
      <c r="BV160" s="37"/>
      <c r="BW160" s="37"/>
      <c r="BX160" s="37"/>
      <c r="BY160" s="37"/>
      <c r="BZ160" s="37"/>
      <c r="CA160" s="37"/>
      <c r="CB160" s="37"/>
      <c r="CC160" s="37"/>
      <c r="CD160" s="37"/>
      <c r="CE160" s="37"/>
      <c r="CF160" s="37"/>
      <c r="CG160" s="37"/>
      <c r="CH160" s="37"/>
      <c r="CI160" s="37"/>
      <c r="CJ160" s="37"/>
      <c r="CK160" s="37"/>
      <c r="CL160" s="37"/>
      <c r="CM160" s="37"/>
      <c r="CN160" s="37"/>
      <c r="CO160" s="37"/>
      <c r="CP160" s="37"/>
      <c r="CQ160" s="37"/>
      <c r="CR160" s="37"/>
      <c r="CS160" s="37"/>
      <c r="CT160" s="37"/>
      <c r="CU160" s="37"/>
      <c r="CV160" s="37"/>
      <c r="CW160" s="37"/>
      <c r="CX160" s="37"/>
      <c r="CY160" s="37"/>
      <c r="CZ160" s="37"/>
      <c r="DA160" s="37"/>
      <c r="DB160" s="37"/>
      <c r="DC160" s="37"/>
    </row>
    <row r="161" spans="1:107" s="39" customFormat="1" ht="13.9" customHeight="1">
      <c r="A161" s="1352"/>
      <c r="B161" s="1352"/>
      <c r="C161" s="1353"/>
      <c r="D161" s="212" t="s">
        <v>514</v>
      </c>
      <c r="E161" s="213"/>
      <c r="F161" s="213" t="s">
        <v>503</v>
      </c>
      <c r="G161" s="213"/>
      <c r="H161" s="214"/>
      <c r="I161" s="215"/>
      <c r="J161" s="36"/>
      <c r="K161" s="216" t="s">
        <v>515</v>
      </c>
      <c r="L161" s="217" t="s">
        <v>503</v>
      </c>
      <c r="M161" s="206" t="s">
        <v>526</v>
      </c>
      <c r="N161" s="607"/>
      <c r="O161" s="1617"/>
      <c r="P161" s="1620"/>
      <c r="Q161" s="607"/>
      <c r="R161" s="216" t="s">
        <v>516</v>
      </c>
      <c r="S161" s="218"/>
      <c r="T161" s="219"/>
      <c r="U161" s="209"/>
      <c r="V161" s="37"/>
      <c r="W161" s="37"/>
      <c r="X161" s="37"/>
      <c r="Y161" s="37"/>
      <c r="Z161" s="37"/>
      <c r="AA161" s="37"/>
      <c r="AB161" s="37"/>
      <c r="AC161" s="37"/>
      <c r="AD161" s="37"/>
      <c r="AE161" s="37"/>
      <c r="AF161" s="37"/>
      <c r="AG161" s="37"/>
      <c r="AH161" s="37"/>
      <c r="AI161" s="37"/>
      <c r="AJ161" s="37"/>
      <c r="AK161" s="37"/>
      <c r="AL161" s="37"/>
      <c r="AM161" s="37"/>
      <c r="AN161" s="37"/>
      <c r="AO161" s="37"/>
      <c r="AP161" s="37"/>
      <c r="AQ161" s="37"/>
      <c r="AR161" s="37"/>
      <c r="AS161" s="37"/>
      <c r="AT161" s="37"/>
      <c r="AU161" s="37"/>
      <c r="AV161" s="37"/>
      <c r="AW161" s="37"/>
      <c r="AX161" s="37"/>
      <c r="AY161" s="37"/>
      <c r="AZ161" s="37"/>
      <c r="BA161" s="37"/>
      <c r="BB161" s="37"/>
      <c r="BC161" s="37"/>
      <c r="BD161" s="37"/>
      <c r="BE161" s="37"/>
      <c r="BF161" s="37"/>
      <c r="BG161" s="37"/>
      <c r="BH161" s="37"/>
      <c r="BI161" s="37"/>
      <c r="BJ161" s="37"/>
      <c r="BK161" s="37"/>
      <c r="BL161" s="37"/>
      <c r="BM161" s="37"/>
      <c r="BN161" s="37"/>
      <c r="BO161" s="37"/>
      <c r="BP161" s="37"/>
      <c r="BQ161" s="37"/>
      <c r="BR161" s="37"/>
      <c r="BS161" s="37"/>
      <c r="BT161" s="37"/>
      <c r="BU161" s="37"/>
      <c r="BV161" s="37"/>
      <c r="BW161" s="37"/>
      <c r="BX161" s="37"/>
      <c r="BY161" s="37"/>
      <c r="BZ161" s="37"/>
      <c r="CA161" s="37"/>
      <c r="CB161" s="37"/>
      <c r="CC161" s="37"/>
      <c r="CD161" s="37"/>
      <c r="CE161" s="37"/>
      <c r="CF161" s="37"/>
      <c r="CG161" s="37"/>
      <c r="CH161" s="37"/>
      <c r="CI161" s="37"/>
      <c r="CJ161" s="37"/>
      <c r="CK161" s="37"/>
      <c r="CL161" s="37"/>
      <c r="CM161" s="37"/>
      <c r="CN161" s="37"/>
      <c r="CO161" s="37"/>
      <c r="CP161" s="37"/>
      <c r="CQ161" s="37"/>
      <c r="CR161" s="37"/>
      <c r="CS161" s="37"/>
      <c r="CT161" s="37"/>
      <c r="CU161" s="37"/>
      <c r="CV161" s="37"/>
      <c r="CW161" s="37"/>
      <c r="CX161" s="37"/>
      <c r="CY161" s="37"/>
      <c r="CZ161" s="37"/>
      <c r="DA161" s="37"/>
      <c r="DB161" s="37"/>
      <c r="DC161" s="37"/>
    </row>
    <row r="162" spans="1:107" s="39" customFormat="1" ht="13.9" customHeight="1">
      <c r="A162" s="1352"/>
      <c r="B162" s="1352"/>
      <c r="C162" s="1353"/>
      <c r="D162" s="220" t="s">
        <v>404</v>
      </c>
      <c r="E162" s="221"/>
      <c r="F162" s="221" t="s">
        <v>503</v>
      </c>
      <c r="G162" s="221"/>
      <c r="H162" s="222"/>
      <c r="I162" s="223"/>
      <c r="J162" s="36"/>
      <c r="K162" s="224" t="s">
        <v>517</v>
      </c>
      <c r="L162" s="577"/>
      <c r="M162" s="226"/>
      <c r="N162" s="607"/>
      <c r="O162" s="1618"/>
      <c r="P162" s="1621"/>
      <c r="Q162" s="607"/>
      <c r="R162" s="227" t="s">
        <v>518</v>
      </c>
      <c r="S162" s="228"/>
      <c r="T162" s="229"/>
      <c r="U162" s="230"/>
      <c r="V162" s="37"/>
      <c r="W162" s="37"/>
      <c r="X162" s="37"/>
      <c r="Y162" s="37"/>
      <c r="Z162" s="37"/>
      <c r="AA162" s="37"/>
      <c r="AB162" s="37"/>
      <c r="AC162" s="37"/>
      <c r="AD162" s="37"/>
      <c r="AE162" s="37"/>
      <c r="AF162" s="37"/>
      <c r="AG162" s="37"/>
      <c r="AH162" s="37"/>
      <c r="AI162" s="37"/>
      <c r="AJ162" s="37"/>
      <c r="AK162" s="37"/>
      <c r="AL162" s="37"/>
      <c r="AM162" s="37"/>
      <c r="AN162" s="37"/>
      <c r="AO162" s="37"/>
      <c r="AP162" s="37"/>
      <c r="AQ162" s="37"/>
      <c r="AR162" s="37"/>
      <c r="AS162" s="37"/>
      <c r="AT162" s="37"/>
      <c r="AU162" s="37"/>
      <c r="AV162" s="37"/>
      <c r="AW162" s="37"/>
      <c r="AX162" s="37"/>
      <c r="AY162" s="37"/>
      <c r="AZ162" s="37"/>
      <c r="BA162" s="37"/>
      <c r="BB162" s="37"/>
      <c r="BC162" s="37"/>
      <c r="BD162" s="37"/>
      <c r="BE162" s="37"/>
      <c r="BF162" s="37"/>
      <c r="BG162" s="37"/>
      <c r="BH162" s="37"/>
      <c r="BI162" s="37"/>
      <c r="BJ162" s="37"/>
      <c r="BK162" s="37"/>
      <c r="BL162" s="37"/>
      <c r="BM162" s="37"/>
      <c r="BN162" s="37"/>
      <c r="BO162" s="37"/>
      <c r="BP162" s="37"/>
      <c r="BQ162" s="37"/>
      <c r="BR162" s="37"/>
      <c r="BS162" s="37"/>
      <c r="BT162" s="37"/>
      <c r="BU162" s="37"/>
      <c r="BV162" s="37"/>
      <c r="BW162" s="37"/>
      <c r="BX162" s="37"/>
      <c r="BY162" s="37"/>
      <c r="BZ162" s="37"/>
      <c r="CA162" s="37"/>
      <c r="CB162" s="37"/>
      <c r="CC162" s="37"/>
      <c r="CD162" s="37"/>
      <c r="CE162" s="37"/>
      <c r="CF162" s="37"/>
      <c r="CG162" s="37"/>
      <c r="CH162" s="37"/>
      <c r="CI162" s="37"/>
      <c r="CJ162" s="37"/>
      <c r="CK162" s="37"/>
      <c r="CL162" s="37"/>
      <c r="CM162" s="37"/>
      <c r="CN162" s="37"/>
      <c r="CO162" s="37"/>
      <c r="CP162" s="37"/>
      <c r="CQ162" s="37"/>
      <c r="CR162" s="37"/>
      <c r="CS162" s="37"/>
      <c r="CT162" s="37"/>
      <c r="CU162" s="37"/>
      <c r="CV162" s="37"/>
      <c r="CW162" s="37"/>
      <c r="CX162" s="37"/>
      <c r="CY162" s="37"/>
      <c r="CZ162" s="37"/>
      <c r="DA162" s="37"/>
      <c r="DB162" s="37"/>
      <c r="DC162" s="37"/>
    </row>
    <row r="163" spans="1:107" s="39" customFormat="1">
      <c r="A163" s="1432">
        <v>31</v>
      </c>
      <c r="B163" s="1432" t="s">
        <v>269</v>
      </c>
      <c r="C163" s="1433" t="s">
        <v>270</v>
      </c>
      <c r="D163" s="231" t="s">
        <v>453</v>
      </c>
      <c r="E163" s="232"/>
      <c r="F163" s="232"/>
      <c r="G163" s="232" t="s">
        <v>503</v>
      </c>
      <c r="H163" s="233"/>
      <c r="I163" s="234"/>
      <c r="J163" s="203"/>
      <c r="K163" s="235" t="s">
        <v>504</v>
      </c>
      <c r="L163" s="236"/>
      <c r="M163" s="247"/>
      <c r="N163" s="203"/>
      <c r="O163" s="1563">
        <v>229</v>
      </c>
      <c r="P163" s="1566">
        <v>458</v>
      </c>
      <c r="Q163" s="203"/>
      <c r="R163" s="560" t="s">
        <v>505</v>
      </c>
      <c r="S163" s="608"/>
      <c r="T163" s="609"/>
      <c r="U163" s="1560" t="s">
        <v>532</v>
      </c>
      <c r="V163" s="37"/>
      <c r="W163" s="37"/>
      <c r="X163" s="37"/>
      <c r="Y163" s="37"/>
      <c r="Z163" s="37"/>
      <c r="AA163" s="37"/>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c r="BE163" s="37"/>
      <c r="BF163" s="37"/>
      <c r="BG163" s="37"/>
      <c r="BH163" s="37"/>
      <c r="BI163" s="37"/>
      <c r="BJ163" s="37"/>
      <c r="BK163" s="37"/>
      <c r="BL163" s="37"/>
      <c r="BM163" s="37"/>
      <c r="BN163" s="37"/>
      <c r="BO163" s="37"/>
      <c r="BP163" s="37"/>
      <c r="BQ163" s="37"/>
      <c r="BR163" s="37"/>
      <c r="BS163" s="37"/>
      <c r="BT163" s="37"/>
      <c r="BU163" s="37"/>
      <c r="BV163" s="37"/>
      <c r="BW163" s="37"/>
      <c r="BX163" s="37"/>
      <c r="BY163" s="37"/>
      <c r="BZ163" s="37"/>
      <c r="CA163" s="37"/>
      <c r="CB163" s="37"/>
      <c r="CC163" s="37"/>
      <c r="CD163" s="37"/>
      <c r="CE163" s="37"/>
      <c r="CF163" s="37"/>
      <c r="CG163" s="37"/>
      <c r="CH163" s="37"/>
      <c r="CI163" s="37"/>
      <c r="CJ163" s="37"/>
      <c r="CK163" s="37"/>
      <c r="CL163" s="37"/>
      <c r="CM163" s="37"/>
      <c r="CN163" s="37"/>
      <c r="CO163" s="37"/>
      <c r="CP163" s="37"/>
      <c r="CQ163" s="37"/>
      <c r="CR163" s="37"/>
      <c r="CS163" s="37"/>
      <c r="CT163" s="37"/>
      <c r="CU163" s="37"/>
      <c r="CV163" s="37"/>
      <c r="CW163" s="37"/>
      <c r="CX163" s="37"/>
      <c r="CY163" s="37"/>
      <c r="CZ163" s="37"/>
      <c r="DA163" s="37"/>
      <c r="DB163" s="37"/>
      <c r="DC163" s="37"/>
    </row>
    <row r="164" spans="1:107" s="39" customFormat="1">
      <c r="A164" s="1432"/>
      <c r="B164" s="1432"/>
      <c r="C164" s="1433"/>
      <c r="D164" s="241" t="s">
        <v>506</v>
      </c>
      <c r="E164" s="242"/>
      <c r="F164" s="242"/>
      <c r="G164" s="242" t="s">
        <v>503</v>
      </c>
      <c r="H164" s="243"/>
      <c r="I164" s="244"/>
      <c r="J164" s="203"/>
      <c r="K164" s="245" t="s">
        <v>507</v>
      </c>
      <c r="L164" s="246"/>
      <c r="M164" s="247"/>
      <c r="N164" s="203"/>
      <c r="O164" s="1564"/>
      <c r="P164" s="1567"/>
      <c r="Q164" s="203"/>
      <c r="R164" s="245" t="s">
        <v>508</v>
      </c>
      <c r="S164" s="248"/>
      <c r="T164" s="239"/>
      <c r="U164" s="1561"/>
      <c r="V164" s="37"/>
      <c r="W164" s="37"/>
      <c r="X164" s="37"/>
      <c r="Y164" s="37"/>
      <c r="Z164" s="37"/>
      <c r="AA164" s="37"/>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c r="BE164" s="37"/>
      <c r="BF164" s="37"/>
      <c r="BG164" s="37"/>
      <c r="BH164" s="37"/>
      <c r="BI164" s="37"/>
      <c r="BJ164" s="37"/>
      <c r="BK164" s="37"/>
      <c r="BL164" s="37"/>
      <c r="BM164" s="37"/>
      <c r="BN164" s="37"/>
      <c r="BO164" s="37"/>
      <c r="BP164" s="37"/>
      <c r="BQ164" s="37"/>
      <c r="BR164" s="37"/>
      <c r="BS164" s="37"/>
      <c r="BT164" s="37"/>
      <c r="BU164" s="37"/>
      <c r="BV164" s="37"/>
      <c r="BW164" s="37"/>
      <c r="BX164" s="37"/>
      <c r="BY164" s="37"/>
      <c r="BZ164" s="37"/>
      <c r="CA164" s="37"/>
      <c r="CB164" s="37"/>
      <c r="CC164" s="37"/>
      <c r="CD164" s="37"/>
      <c r="CE164" s="37"/>
      <c r="CF164" s="37"/>
      <c r="CG164" s="37"/>
      <c r="CH164" s="37"/>
      <c r="CI164" s="37"/>
      <c r="CJ164" s="37"/>
      <c r="CK164" s="37"/>
      <c r="CL164" s="37"/>
      <c r="CM164" s="37"/>
      <c r="CN164" s="37"/>
      <c r="CO164" s="37"/>
      <c r="CP164" s="37"/>
      <c r="CQ164" s="37"/>
      <c r="CR164" s="37"/>
      <c r="CS164" s="37"/>
      <c r="CT164" s="37"/>
      <c r="CU164" s="37"/>
      <c r="CV164" s="37"/>
      <c r="CW164" s="37"/>
      <c r="CX164" s="37"/>
      <c r="CY164" s="37"/>
      <c r="CZ164" s="37"/>
      <c r="DA164" s="37"/>
      <c r="DB164" s="37"/>
      <c r="DC164" s="37"/>
    </row>
    <row r="165" spans="1:107" s="39" customFormat="1">
      <c r="A165" s="1432"/>
      <c r="B165" s="1432"/>
      <c r="C165" s="1433"/>
      <c r="D165" s="241" t="s">
        <v>509</v>
      </c>
      <c r="E165" s="242"/>
      <c r="F165" s="242"/>
      <c r="G165" s="242" t="s">
        <v>503</v>
      </c>
      <c r="H165" s="243"/>
      <c r="I165" s="244"/>
      <c r="J165" s="203"/>
      <c r="K165" s="245" t="s">
        <v>510</v>
      </c>
      <c r="L165" s="246"/>
      <c r="M165" s="247"/>
      <c r="N165" s="203"/>
      <c r="O165" s="1564"/>
      <c r="P165" s="1567"/>
      <c r="Q165" s="203"/>
      <c r="R165" s="245" t="s">
        <v>512</v>
      </c>
      <c r="S165" s="248"/>
      <c r="T165" s="239"/>
      <c r="U165" s="1561"/>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c r="DA165" s="37"/>
      <c r="DB165" s="37"/>
      <c r="DC165" s="37"/>
    </row>
    <row r="166" spans="1:107" s="39" customFormat="1">
      <c r="A166" s="1432"/>
      <c r="B166" s="1432"/>
      <c r="C166" s="1433"/>
      <c r="D166" s="241" t="s">
        <v>514</v>
      </c>
      <c r="E166" s="242"/>
      <c r="F166" s="242"/>
      <c r="G166" s="242" t="s">
        <v>503</v>
      </c>
      <c r="H166" s="243"/>
      <c r="I166" s="244"/>
      <c r="J166" s="203"/>
      <c r="K166" s="245" t="s">
        <v>515</v>
      </c>
      <c r="L166" s="246" t="s">
        <v>503</v>
      </c>
      <c r="M166" s="247" t="s">
        <v>526</v>
      </c>
      <c r="N166" s="203"/>
      <c r="O166" s="1564"/>
      <c r="P166" s="1567"/>
      <c r="Q166" s="203"/>
      <c r="R166" s="245" t="s">
        <v>516</v>
      </c>
      <c r="S166" s="248" t="s">
        <v>503</v>
      </c>
      <c r="T166" s="239">
        <v>10</v>
      </c>
      <c r="U166" s="1561"/>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c r="DA166" s="37"/>
      <c r="DB166" s="37"/>
      <c r="DC166" s="37"/>
    </row>
    <row r="167" spans="1:107" s="39" customFormat="1">
      <c r="A167" s="1432"/>
      <c r="B167" s="1432"/>
      <c r="C167" s="1433"/>
      <c r="D167" s="249" t="s">
        <v>404</v>
      </c>
      <c r="E167" s="250"/>
      <c r="F167" s="250"/>
      <c r="G167" s="250" t="s">
        <v>503</v>
      </c>
      <c r="H167" s="251"/>
      <c r="I167" s="252"/>
      <c r="J167" s="203"/>
      <c r="K167" s="253" t="s">
        <v>517</v>
      </c>
      <c r="L167" s="283"/>
      <c r="M167" s="247"/>
      <c r="N167" s="203"/>
      <c r="O167" s="1565"/>
      <c r="P167" s="1568"/>
      <c r="Q167" s="203"/>
      <c r="R167" s="256" t="s">
        <v>518</v>
      </c>
      <c r="S167" s="257"/>
      <c r="T167" s="258"/>
      <c r="U167" s="1562"/>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c r="DA167" s="37"/>
      <c r="DB167" s="37"/>
      <c r="DC167" s="37"/>
    </row>
    <row r="168" spans="1:107" s="39" customFormat="1">
      <c r="A168" s="1352">
        <v>32</v>
      </c>
      <c r="B168" s="1352" t="s">
        <v>277</v>
      </c>
      <c r="C168" s="1353" t="s">
        <v>278</v>
      </c>
      <c r="D168" s="199" t="s">
        <v>453</v>
      </c>
      <c r="E168" s="200"/>
      <c r="F168" s="200" t="s">
        <v>503</v>
      </c>
      <c r="G168" s="200"/>
      <c r="H168" s="201"/>
      <c r="I168" s="202"/>
      <c r="J168" s="36"/>
      <c r="K168" s="204" t="s">
        <v>504</v>
      </c>
      <c r="L168" s="205" t="s">
        <v>503</v>
      </c>
      <c r="M168" s="260"/>
      <c r="N168" s="607"/>
      <c r="O168" s="1594">
        <v>66</v>
      </c>
      <c r="P168" s="1612">
        <v>8316662</v>
      </c>
      <c r="Q168" s="607"/>
      <c r="R168" s="204" t="s">
        <v>505</v>
      </c>
      <c r="S168" s="207"/>
      <c r="T168" s="219"/>
      <c r="U168" s="209"/>
    </row>
    <row r="169" spans="1:107" s="39" customFormat="1">
      <c r="A169" s="1352"/>
      <c r="B169" s="1352"/>
      <c r="C169" s="1353"/>
      <c r="D169" s="212" t="s">
        <v>506</v>
      </c>
      <c r="E169" s="213"/>
      <c r="F169" s="213" t="s">
        <v>503</v>
      </c>
      <c r="G169" s="213"/>
      <c r="H169" s="214"/>
      <c r="I169" s="215"/>
      <c r="J169" s="36"/>
      <c r="K169" s="216" t="s">
        <v>507</v>
      </c>
      <c r="L169" s="217"/>
      <c r="M169" s="206"/>
      <c r="N169" s="607"/>
      <c r="O169" s="1595"/>
      <c r="P169" s="1613"/>
      <c r="Q169" s="607"/>
      <c r="R169" s="216" t="s">
        <v>508</v>
      </c>
      <c r="S169" s="218"/>
      <c r="T169" s="219"/>
      <c r="U169" s="209"/>
    </row>
    <row r="170" spans="1:107" s="39" customFormat="1">
      <c r="A170" s="1352"/>
      <c r="B170" s="1352"/>
      <c r="C170" s="1353"/>
      <c r="D170" s="212" t="s">
        <v>509</v>
      </c>
      <c r="E170" s="213"/>
      <c r="F170" s="213" t="s">
        <v>503</v>
      </c>
      <c r="G170" s="213"/>
      <c r="H170" s="214"/>
      <c r="I170" s="215"/>
      <c r="J170" s="36"/>
      <c r="K170" s="216" t="s">
        <v>510</v>
      </c>
      <c r="L170" s="217" t="s">
        <v>503</v>
      </c>
      <c r="M170" s="206"/>
      <c r="N170" s="607"/>
      <c r="O170" s="1595"/>
      <c r="P170" s="1613"/>
      <c r="Q170" s="607"/>
      <c r="R170" s="216" t="s">
        <v>512</v>
      </c>
      <c r="S170" s="218" t="s">
        <v>503</v>
      </c>
      <c r="T170" s="219">
        <v>2</v>
      </c>
      <c r="U170" s="209"/>
    </row>
    <row r="171" spans="1:107" s="39" customFormat="1">
      <c r="A171" s="1352"/>
      <c r="B171" s="1352"/>
      <c r="C171" s="1353"/>
      <c r="D171" s="212" t="s">
        <v>514</v>
      </c>
      <c r="E171" s="213"/>
      <c r="F171" s="213" t="s">
        <v>503</v>
      </c>
      <c r="G171" s="213"/>
      <c r="H171" s="214"/>
      <c r="I171" s="215"/>
      <c r="J171" s="36"/>
      <c r="K171" s="216" t="s">
        <v>515</v>
      </c>
      <c r="L171" s="217"/>
      <c r="M171" s="206"/>
      <c r="N171" s="607"/>
      <c r="O171" s="1595"/>
      <c r="P171" s="1613"/>
      <c r="Q171" s="607"/>
      <c r="R171" s="216" t="s">
        <v>516</v>
      </c>
      <c r="S171" s="218"/>
      <c r="T171" s="219"/>
      <c r="U171" s="209"/>
    </row>
    <row r="172" spans="1:107" s="39" customFormat="1">
      <c r="A172" s="1352"/>
      <c r="B172" s="1352"/>
      <c r="C172" s="1353"/>
      <c r="D172" s="220" t="s">
        <v>404</v>
      </c>
      <c r="E172" s="221"/>
      <c r="F172" s="221" t="s">
        <v>503</v>
      </c>
      <c r="G172" s="221"/>
      <c r="H172" s="222"/>
      <c r="I172" s="223"/>
      <c r="J172" s="36"/>
      <c r="K172" s="224" t="s">
        <v>517</v>
      </c>
      <c r="L172" s="577"/>
      <c r="M172" s="226"/>
      <c r="N172" s="607"/>
      <c r="O172" s="1596"/>
      <c r="P172" s="1614"/>
      <c r="Q172" s="607"/>
      <c r="R172" s="227" t="s">
        <v>518</v>
      </c>
      <c r="S172" s="228"/>
      <c r="T172" s="229"/>
      <c r="U172" s="209"/>
    </row>
    <row r="173" spans="1:107" s="37" customFormat="1">
      <c r="A173" s="1432">
        <v>33</v>
      </c>
      <c r="B173" s="1432" t="s">
        <v>285</v>
      </c>
      <c r="C173" s="1433" t="s">
        <v>392</v>
      </c>
      <c r="D173" s="231" t="s">
        <v>453</v>
      </c>
      <c r="E173" s="232"/>
      <c r="F173" s="232" t="s">
        <v>503</v>
      </c>
      <c r="G173" s="232"/>
      <c r="H173" s="233"/>
      <c r="I173" s="234"/>
      <c r="J173" s="203"/>
      <c r="K173" s="235" t="s">
        <v>504</v>
      </c>
      <c r="L173" s="236"/>
      <c r="M173" s="247"/>
      <c r="N173" s="203"/>
      <c r="O173" s="1563">
        <v>371</v>
      </c>
      <c r="P173" s="1566">
        <v>7769088</v>
      </c>
      <c r="Q173" s="203"/>
      <c r="R173" s="235" t="s">
        <v>505</v>
      </c>
      <c r="S173" s="238"/>
      <c r="T173" s="239"/>
      <c r="U173" s="240"/>
    </row>
    <row r="174" spans="1:107" s="37" customFormat="1">
      <c r="A174" s="1432"/>
      <c r="B174" s="1432"/>
      <c r="C174" s="1433"/>
      <c r="D174" s="241" t="s">
        <v>506</v>
      </c>
      <c r="E174" s="242"/>
      <c r="F174" s="242"/>
      <c r="G174" s="242"/>
      <c r="H174" s="243"/>
      <c r="I174" s="244"/>
      <c r="J174" s="203"/>
      <c r="K174" s="245" t="s">
        <v>507</v>
      </c>
      <c r="L174" s="246" t="s">
        <v>503</v>
      </c>
      <c r="M174" s="247"/>
      <c r="N174" s="203"/>
      <c r="O174" s="1564"/>
      <c r="P174" s="1567"/>
      <c r="Q174" s="203"/>
      <c r="R174" s="245" t="s">
        <v>508</v>
      </c>
      <c r="S174" s="248"/>
      <c r="T174" s="239"/>
      <c r="U174" s="240"/>
    </row>
    <row r="175" spans="1:107" s="37" customFormat="1">
      <c r="A175" s="1432"/>
      <c r="B175" s="1432"/>
      <c r="C175" s="1433"/>
      <c r="D175" s="241" t="s">
        <v>509</v>
      </c>
      <c r="E175" s="242"/>
      <c r="F175" s="242" t="s">
        <v>503</v>
      </c>
      <c r="G175" s="242"/>
      <c r="H175" s="243"/>
      <c r="I175" s="244"/>
      <c r="J175" s="203"/>
      <c r="K175" s="245" t="s">
        <v>510</v>
      </c>
      <c r="L175" s="246"/>
      <c r="M175" s="247"/>
      <c r="N175" s="203"/>
      <c r="O175" s="1564"/>
      <c r="P175" s="1567"/>
      <c r="Q175" s="203"/>
      <c r="R175" s="245" t="s">
        <v>512</v>
      </c>
      <c r="S175" s="248" t="s">
        <v>503</v>
      </c>
      <c r="T175" s="239">
        <v>3</v>
      </c>
      <c r="U175" s="602" t="s">
        <v>533</v>
      </c>
    </row>
    <row r="176" spans="1:107" s="37" customFormat="1">
      <c r="A176" s="1432"/>
      <c r="B176" s="1432"/>
      <c r="C176" s="1433"/>
      <c r="D176" s="241" t="s">
        <v>514</v>
      </c>
      <c r="E176" s="242"/>
      <c r="F176" s="242" t="s">
        <v>503</v>
      </c>
      <c r="G176" s="242"/>
      <c r="H176" s="243"/>
      <c r="I176" s="244"/>
      <c r="J176" s="203"/>
      <c r="K176" s="245" t="s">
        <v>515</v>
      </c>
      <c r="L176" s="246"/>
      <c r="M176" s="247"/>
      <c r="N176" s="203"/>
      <c r="O176" s="1564"/>
      <c r="P176" s="1567"/>
      <c r="Q176" s="203"/>
      <c r="R176" s="245" t="s">
        <v>516</v>
      </c>
      <c r="S176" s="248"/>
      <c r="T176" s="239"/>
      <c r="U176" s="240"/>
    </row>
    <row r="177" spans="1:21" s="37" customFormat="1">
      <c r="A177" s="1432"/>
      <c r="B177" s="1432"/>
      <c r="C177" s="1433"/>
      <c r="D177" s="249" t="s">
        <v>404</v>
      </c>
      <c r="E177" s="250"/>
      <c r="F177" s="250" t="s">
        <v>503</v>
      </c>
      <c r="G177" s="250"/>
      <c r="H177" s="251"/>
      <c r="I177" s="252"/>
      <c r="J177" s="203"/>
      <c r="K177" s="253" t="s">
        <v>517</v>
      </c>
      <c r="L177" s="283"/>
      <c r="M177" s="247"/>
      <c r="N177" s="203"/>
      <c r="O177" s="1565"/>
      <c r="P177" s="1568"/>
      <c r="Q177" s="203"/>
      <c r="R177" s="256" t="s">
        <v>518</v>
      </c>
      <c r="S177" s="257"/>
      <c r="T177" s="239"/>
      <c r="U177" s="240"/>
    </row>
    <row r="178" spans="1:21" s="37" customFormat="1">
      <c r="A178" s="1352">
        <v>34</v>
      </c>
      <c r="B178" s="1352" t="s">
        <v>287</v>
      </c>
      <c r="C178" s="1353" t="s">
        <v>288</v>
      </c>
      <c r="D178" s="199" t="s">
        <v>453</v>
      </c>
      <c r="E178" s="200"/>
      <c r="F178" s="200" t="s">
        <v>503</v>
      </c>
      <c r="G178" s="200"/>
      <c r="H178" s="201"/>
      <c r="I178" s="202"/>
      <c r="J178" s="203"/>
      <c r="K178" s="204" t="s">
        <v>504</v>
      </c>
      <c r="L178" s="205"/>
      <c r="M178" s="260"/>
      <c r="N178" s="203"/>
      <c r="O178" s="1594">
        <v>3648</v>
      </c>
      <c r="P178" s="1612">
        <v>225997</v>
      </c>
      <c r="Q178" s="203"/>
      <c r="R178" s="204" t="s">
        <v>505</v>
      </c>
      <c r="S178" s="207"/>
      <c r="T178" s="606"/>
      <c r="U178" s="610"/>
    </row>
    <row r="179" spans="1:21" s="37" customFormat="1">
      <c r="A179" s="1352"/>
      <c r="B179" s="1352"/>
      <c r="C179" s="1353"/>
      <c r="D179" s="212" t="s">
        <v>506</v>
      </c>
      <c r="E179" s="213"/>
      <c r="F179" s="213" t="s">
        <v>503</v>
      </c>
      <c r="G179" s="213"/>
      <c r="H179" s="214"/>
      <c r="I179" s="215"/>
      <c r="J179" s="203"/>
      <c r="K179" s="216" t="s">
        <v>507</v>
      </c>
      <c r="L179" s="217"/>
      <c r="M179" s="206"/>
      <c r="N179" s="203"/>
      <c r="O179" s="1595"/>
      <c r="P179" s="1613"/>
      <c r="Q179" s="203"/>
      <c r="R179" s="216" t="s">
        <v>508</v>
      </c>
      <c r="S179" s="218"/>
      <c r="T179" s="219"/>
      <c r="U179" s="209"/>
    </row>
    <row r="180" spans="1:21" s="37" customFormat="1">
      <c r="A180" s="1352"/>
      <c r="B180" s="1352"/>
      <c r="C180" s="1353"/>
      <c r="D180" s="212" t="s">
        <v>509</v>
      </c>
      <c r="E180" s="213"/>
      <c r="F180" s="213" t="s">
        <v>503</v>
      </c>
      <c r="G180" s="213"/>
      <c r="H180" s="214"/>
      <c r="I180" s="215"/>
      <c r="J180" s="203"/>
      <c r="K180" s="216" t="s">
        <v>510</v>
      </c>
      <c r="L180" s="217"/>
      <c r="M180" s="206"/>
      <c r="N180" s="203"/>
      <c r="O180" s="1595"/>
      <c r="P180" s="1613"/>
      <c r="Q180" s="203"/>
      <c r="R180" s="216" t="s">
        <v>512</v>
      </c>
      <c r="S180" s="218" t="s">
        <v>503</v>
      </c>
      <c r="T180" s="219">
        <v>2</v>
      </c>
      <c r="U180" s="611" t="s">
        <v>534</v>
      </c>
    </row>
    <row r="181" spans="1:21" s="37" customFormat="1">
      <c r="A181" s="1352"/>
      <c r="B181" s="1352"/>
      <c r="C181" s="1353"/>
      <c r="D181" s="212" t="s">
        <v>514</v>
      </c>
      <c r="E181" s="213"/>
      <c r="F181" s="213" t="s">
        <v>503</v>
      </c>
      <c r="G181" s="213"/>
      <c r="H181" s="214"/>
      <c r="I181" s="215"/>
      <c r="J181" s="203"/>
      <c r="K181" s="216" t="s">
        <v>515</v>
      </c>
      <c r="L181" s="217" t="s">
        <v>503</v>
      </c>
      <c r="M181" s="206" t="s">
        <v>511</v>
      </c>
      <c r="N181" s="203"/>
      <c r="O181" s="1595"/>
      <c r="P181" s="1613"/>
      <c r="Q181" s="203"/>
      <c r="R181" s="216" t="s">
        <v>516</v>
      </c>
      <c r="S181" s="218"/>
      <c r="T181" s="219"/>
      <c r="U181" s="209"/>
    </row>
    <row r="182" spans="1:21" s="37" customFormat="1">
      <c r="A182" s="1352"/>
      <c r="B182" s="1352"/>
      <c r="C182" s="1353"/>
      <c r="D182" s="220" t="s">
        <v>404</v>
      </c>
      <c r="E182" s="221"/>
      <c r="F182" s="221" t="s">
        <v>503</v>
      </c>
      <c r="G182" s="221"/>
      <c r="H182" s="222"/>
      <c r="I182" s="223"/>
      <c r="J182" s="203"/>
      <c r="K182" s="224" t="s">
        <v>517</v>
      </c>
      <c r="L182" s="225"/>
      <c r="M182" s="226"/>
      <c r="N182" s="203"/>
      <c r="O182" s="1596"/>
      <c r="P182" s="1614"/>
      <c r="Q182" s="203"/>
      <c r="R182" s="227" t="s">
        <v>518</v>
      </c>
      <c r="S182" s="228"/>
      <c r="T182" s="229"/>
      <c r="U182" s="230"/>
    </row>
    <row r="183" spans="1:21" s="37" customFormat="1">
      <c r="A183" s="1432">
        <v>35</v>
      </c>
      <c r="B183" s="1432" t="s">
        <v>295</v>
      </c>
      <c r="C183" s="1433" t="s">
        <v>296</v>
      </c>
      <c r="D183" s="231" t="s">
        <v>453</v>
      </c>
      <c r="E183" s="232"/>
      <c r="F183" s="232" t="s">
        <v>503</v>
      </c>
      <c r="G183" s="232"/>
      <c r="H183" s="233"/>
      <c r="I183" s="234"/>
      <c r="J183" s="36"/>
      <c r="K183" s="235" t="s">
        <v>504</v>
      </c>
      <c r="L183" s="236"/>
      <c r="M183" s="247"/>
      <c r="N183" s="36"/>
      <c r="O183" s="1602">
        <v>1552</v>
      </c>
      <c r="P183" s="1569">
        <v>86587</v>
      </c>
      <c r="Q183" s="36"/>
      <c r="R183" s="235" t="s">
        <v>505</v>
      </c>
      <c r="S183" s="238"/>
      <c r="T183" s="239"/>
      <c r="U183" s="240"/>
    </row>
    <row r="184" spans="1:21" s="37" customFormat="1">
      <c r="A184" s="1432"/>
      <c r="B184" s="1432"/>
      <c r="C184" s="1433"/>
      <c r="D184" s="241" t="s">
        <v>506</v>
      </c>
      <c r="E184" s="242"/>
      <c r="F184" s="242" t="s">
        <v>503</v>
      </c>
      <c r="G184" s="242"/>
      <c r="H184" s="243"/>
      <c r="I184" s="244"/>
      <c r="J184" s="36"/>
      <c r="K184" s="245" t="s">
        <v>507</v>
      </c>
      <c r="L184" s="246" t="s">
        <v>503</v>
      </c>
      <c r="M184" s="247" t="s">
        <v>511</v>
      </c>
      <c r="N184" s="36"/>
      <c r="O184" s="1603"/>
      <c r="P184" s="1570"/>
      <c r="Q184" s="36"/>
      <c r="R184" s="245" t="s">
        <v>508</v>
      </c>
      <c r="S184" s="248"/>
      <c r="T184" s="239"/>
      <c r="U184" s="240"/>
    </row>
    <row r="185" spans="1:21" s="37" customFormat="1">
      <c r="A185" s="1432"/>
      <c r="B185" s="1432"/>
      <c r="C185" s="1433"/>
      <c r="D185" s="241" t="s">
        <v>509</v>
      </c>
      <c r="E185" s="242"/>
      <c r="F185" s="242" t="s">
        <v>503</v>
      </c>
      <c r="G185" s="242"/>
      <c r="H185" s="243"/>
      <c r="I185" s="244"/>
      <c r="J185" s="36"/>
      <c r="K185" s="245" t="s">
        <v>510</v>
      </c>
      <c r="L185" s="246"/>
      <c r="M185" s="247"/>
      <c r="N185" s="36"/>
      <c r="O185" s="1603"/>
      <c r="P185" s="1570"/>
      <c r="Q185" s="36"/>
      <c r="R185" s="245" t="s">
        <v>512</v>
      </c>
      <c r="S185" s="248" t="s">
        <v>503</v>
      </c>
      <c r="T185" s="239">
        <v>1</v>
      </c>
      <c r="U185" s="240" t="s">
        <v>40</v>
      </c>
    </row>
    <row r="186" spans="1:21" s="37" customFormat="1">
      <c r="A186" s="1432"/>
      <c r="B186" s="1432"/>
      <c r="C186" s="1433"/>
      <c r="D186" s="241" t="s">
        <v>514</v>
      </c>
      <c r="E186" s="242"/>
      <c r="F186" s="242" t="s">
        <v>503</v>
      </c>
      <c r="G186" s="242"/>
      <c r="H186" s="243"/>
      <c r="I186" s="244"/>
      <c r="J186" s="36"/>
      <c r="K186" s="245" t="s">
        <v>515</v>
      </c>
      <c r="L186" s="246"/>
      <c r="M186" s="247"/>
      <c r="N186" s="36"/>
      <c r="O186" s="1603"/>
      <c r="P186" s="1570"/>
      <c r="Q186" s="36"/>
      <c r="R186" s="245" t="s">
        <v>516</v>
      </c>
      <c r="S186" s="248"/>
      <c r="T186" s="239"/>
      <c r="U186" s="240"/>
    </row>
    <row r="187" spans="1:21" s="37" customFormat="1">
      <c r="A187" s="1432"/>
      <c r="B187" s="1432"/>
      <c r="C187" s="1433"/>
      <c r="D187" s="249" t="s">
        <v>404</v>
      </c>
      <c r="E187" s="250"/>
      <c r="F187" s="250" t="s">
        <v>503</v>
      </c>
      <c r="G187" s="250"/>
      <c r="H187" s="251"/>
      <c r="I187" s="252"/>
      <c r="J187" s="36"/>
      <c r="K187" s="253" t="s">
        <v>517</v>
      </c>
      <c r="L187" s="254"/>
      <c r="M187" s="247"/>
      <c r="N187" s="36"/>
      <c r="O187" s="1604"/>
      <c r="P187" s="1571"/>
      <c r="Q187" s="36"/>
      <c r="R187" s="256" t="s">
        <v>518</v>
      </c>
      <c r="S187" s="257"/>
      <c r="T187" s="239"/>
      <c r="U187" s="240"/>
    </row>
    <row r="188" spans="1:21" s="37" customFormat="1">
      <c r="A188" s="1352">
        <v>36</v>
      </c>
      <c r="B188" s="1352" t="s">
        <v>305</v>
      </c>
      <c r="C188" s="1353" t="s">
        <v>306</v>
      </c>
      <c r="D188" s="199" t="s">
        <v>453</v>
      </c>
      <c r="E188" s="200"/>
      <c r="F188" s="200" t="s">
        <v>503</v>
      </c>
      <c r="G188" s="200"/>
      <c r="H188" s="201"/>
      <c r="I188" s="202"/>
      <c r="J188" s="203"/>
      <c r="K188" s="204" t="s">
        <v>504</v>
      </c>
      <c r="L188" s="205"/>
      <c r="M188" s="260"/>
      <c r="N188" s="203"/>
      <c r="O188" s="1587">
        <v>71</v>
      </c>
      <c r="P188" s="1578">
        <v>109805</v>
      </c>
      <c r="Q188" s="203"/>
      <c r="R188" s="204" t="s">
        <v>505</v>
      </c>
      <c r="S188" s="207"/>
      <c r="T188" s="606"/>
      <c r="U188" s="610"/>
    </row>
    <row r="189" spans="1:21" s="37" customFormat="1">
      <c r="A189" s="1352"/>
      <c r="B189" s="1352"/>
      <c r="C189" s="1353"/>
      <c r="D189" s="212" t="s">
        <v>506</v>
      </c>
      <c r="E189" s="213"/>
      <c r="F189" s="213" t="s">
        <v>503</v>
      </c>
      <c r="G189" s="213"/>
      <c r="H189" s="214"/>
      <c r="I189" s="215"/>
      <c r="J189" s="203"/>
      <c r="K189" s="216" t="s">
        <v>507</v>
      </c>
      <c r="L189" s="217"/>
      <c r="M189" s="206"/>
      <c r="N189" s="203"/>
      <c r="O189" s="1588"/>
      <c r="P189" s="1579"/>
      <c r="Q189" s="203"/>
      <c r="R189" s="216" t="s">
        <v>508</v>
      </c>
      <c r="S189" s="218"/>
      <c r="T189" s="219"/>
      <c r="U189" s="209"/>
    </row>
    <row r="190" spans="1:21" s="37" customFormat="1">
      <c r="A190" s="1352"/>
      <c r="B190" s="1352"/>
      <c r="C190" s="1353"/>
      <c r="D190" s="212" t="s">
        <v>509</v>
      </c>
      <c r="E190" s="213"/>
      <c r="F190" s="213" t="s">
        <v>503</v>
      </c>
      <c r="G190" s="213"/>
      <c r="H190" s="214"/>
      <c r="I190" s="215"/>
      <c r="J190" s="203"/>
      <c r="K190" s="216" t="s">
        <v>510</v>
      </c>
      <c r="L190" s="217"/>
      <c r="M190" s="206"/>
      <c r="N190" s="203"/>
      <c r="O190" s="1588"/>
      <c r="P190" s="1579"/>
      <c r="Q190" s="203"/>
      <c r="R190" s="216" t="s">
        <v>512</v>
      </c>
      <c r="S190" s="218" t="s">
        <v>503</v>
      </c>
      <c r="T190" s="219">
        <v>1</v>
      </c>
      <c r="U190" s="209"/>
    </row>
    <row r="191" spans="1:21" s="37" customFormat="1">
      <c r="A191" s="1352"/>
      <c r="B191" s="1352"/>
      <c r="C191" s="1353"/>
      <c r="D191" s="212" t="s">
        <v>514</v>
      </c>
      <c r="E191" s="213"/>
      <c r="F191" s="213" t="s">
        <v>503</v>
      </c>
      <c r="G191" s="213"/>
      <c r="H191" s="214"/>
      <c r="I191" s="215"/>
      <c r="J191" s="203"/>
      <c r="K191" s="216" t="s">
        <v>515</v>
      </c>
      <c r="L191" s="217" t="s">
        <v>503</v>
      </c>
      <c r="M191" s="206" t="s">
        <v>523</v>
      </c>
      <c r="N191" s="203"/>
      <c r="O191" s="1588"/>
      <c r="P191" s="1579"/>
      <c r="Q191" s="203"/>
      <c r="R191" s="216" t="s">
        <v>516</v>
      </c>
      <c r="S191" s="218"/>
      <c r="T191" s="219"/>
      <c r="U191" s="209"/>
    </row>
    <row r="192" spans="1:21" s="37" customFormat="1">
      <c r="A192" s="1352"/>
      <c r="B192" s="1352"/>
      <c r="C192" s="1353"/>
      <c r="D192" s="220" t="s">
        <v>404</v>
      </c>
      <c r="E192" s="221"/>
      <c r="F192" s="221" t="s">
        <v>503</v>
      </c>
      <c r="G192" s="221"/>
      <c r="H192" s="222"/>
      <c r="I192" s="223"/>
      <c r="J192" s="203"/>
      <c r="K192" s="224" t="s">
        <v>517</v>
      </c>
      <c r="L192" s="225"/>
      <c r="M192" s="226"/>
      <c r="N192" s="203"/>
      <c r="O192" s="1589"/>
      <c r="P192" s="1580"/>
      <c r="Q192" s="203"/>
      <c r="R192" s="227" t="s">
        <v>518</v>
      </c>
      <c r="S192" s="228"/>
      <c r="T192" s="229"/>
      <c r="U192" s="230"/>
    </row>
    <row r="193" spans="1:107" s="39" customFormat="1">
      <c r="A193" s="1470">
        <v>37</v>
      </c>
      <c r="B193" s="1470" t="s">
        <v>314</v>
      </c>
      <c r="C193" s="1471" t="s">
        <v>315</v>
      </c>
      <c r="D193" s="559" t="s">
        <v>453</v>
      </c>
      <c r="E193" s="261"/>
      <c r="F193" s="261" t="s">
        <v>535</v>
      </c>
      <c r="G193" s="261"/>
      <c r="H193" s="262"/>
      <c r="I193" s="263"/>
      <c r="J193" s="36"/>
      <c r="K193" s="560" t="s">
        <v>504</v>
      </c>
      <c r="L193" s="561"/>
      <c r="M193" s="237"/>
      <c r="N193" s="607"/>
      <c r="O193" s="1606">
        <v>2</v>
      </c>
      <c r="P193" s="1623">
        <v>85842058</v>
      </c>
      <c r="Q193" s="607"/>
      <c r="R193" s="560" t="s">
        <v>505</v>
      </c>
      <c r="S193" s="608"/>
      <c r="T193" s="239"/>
      <c r="U193" s="576"/>
    </row>
    <row r="194" spans="1:107" s="39" customFormat="1">
      <c r="A194" s="1470"/>
      <c r="B194" s="1470"/>
      <c r="C194" s="1471"/>
      <c r="D194" s="563" t="s">
        <v>506</v>
      </c>
      <c r="E194" s="264"/>
      <c r="F194" s="264" t="s">
        <v>535</v>
      </c>
      <c r="G194" s="264"/>
      <c r="H194" s="265"/>
      <c r="I194" s="266"/>
      <c r="J194" s="36"/>
      <c r="K194" s="564" t="s">
        <v>507</v>
      </c>
      <c r="L194" s="565" t="s">
        <v>503</v>
      </c>
      <c r="M194" s="247"/>
      <c r="N194" s="607"/>
      <c r="O194" s="1607"/>
      <c r="P194" s="1624"/>
      <c r="Q194" s="607"/>
      <c r="R194" s="564" t="s">
        <v>508</v>
      </c>
      <c r="S194" s="612" t="s">
        <v>503</v>
      </c>
      <c r="T194" s="239"/>
      <c r="U194" s="576"/>
    </row>
    <row r="195" spans="1:107" s="39" customFormat="1">
      <c r="A195" s="1470"/>
      <c r="B195" s="1470"/>
      <c r="C195" s="1471"/>
      <c r="D195" s="563" t="s">
        <v>509</v>
      </c>
      <c r="E195" s="264"/>
      <c r="F195" s="264" t="s">
        <v>535</v>
      </c>
      <c r="G195" s="264"/>
      <c r="H195" s="265"/>
      <c r="I195" s="266"/>
      <c r="J195" s="36"/>
      <c r="K195" s="564" t="s">
        <v>510</v>
      </c>
      <c r="L195" s="565"/>
      <c r="M195" s="247"/>
      <c r="N195" s="607"/>
      <c r="O195" s="1607"/>
      <c r="P195" s="1624"/>
      <c r="Q195" s="607"/>
      <c r="R195" s="564" t="s">
        <v>512</v>
      </c>
      <c r="S195" s="612"/>
      <c r="T195" s="239"/>
      <c r="U195" s="576"/>
    </row>
    <row r="196" spans="1:107" s="39" customFormat="1">
      <c r="A196" s="1470"/>
      <c r="B196" s="1470"/>
      <c r="C196" s="1471"/>
      <c r="D196" s="563" t="s">
        <v>514</v>
      </c>
      <c r="E196" s="264"/>
      <c r="F196" s="264" t="s">
        <v>535</v>
      </c>
      <c r="G196" s="264"/>
      <c r="H196" s="265"/>
      <c r="I196" s="266"/>
      <c r="J196" s="36"/>
      <c r="K196" s="564" t="s">
        <v>515</v>
      </c>
      <c r="L196" s="565"/>
      <c r="M196" s="247"/>
      <c r="N196" s="607"/>
      <c r="O196" s="1607"/>
      <c r="P196" s="1624"/>
      <c r="Q196" s="607"/>
      <c r="R196" s="564" t="s">
        <v>516</v>
      </c>
      <c r="S196" s="612"/>
      <c r="T196" s="239"/>
      <c r="U196" s="576"/>
    </row>
    <row r="197" spans="1:107" s="39" customFormat="1">
      <c r="A197" s="1470"/>
      <c r="B197" s="1470"/>
      <c r="C197" s="1471"/>
      <c r="D197" s="566" t="s">
        <v>404</v>
      </c>
      <c r="E197" s="267"/>
      <c r="F197" s="267" t="s">
        <v>535</v>
      </c>
      <c r="G197" s="267"/>
      <c r="H197" s="268"/>
      <c r="I197" s="269"/>
      <c r="J197" s="36"/>
      <c r="K197" s="567" t="s">
        <v>517</v>
      </c>
      <c r="L197" s="613"/>
      <c r="M197" s="255"/>
      <c r="N197" s="607"/>
      <c r="O197" s="1608"/>
      <c r="P197" s="1625"/>
      <c r="Q197" s="607"/>
      <c r="R197" s="614" t="s">
        <v>518</v>
      </c>
      <c r="S197" s="615"/>
      <c r="T197" s="239"/>
      <c r="U197" s="576"/>
    </row>
    <row r="198" spans="1:107" s="37" customFormat="1">
      <c r="A198" s="1352">
        <v>38</v>
      </c>
      <c r="B198" s="1352" t="s">
        <v>324</v>
      </c>
      <c r="C198" s="1353" t="s">
        <v>325</v>
      </c>
      <c r="D198" s="199" t="s">
        <v>453</v>
      </c>
      <c r="E198" s="200"/>
      <c r="F198" s="200" t="s">
        <v>536</v>
      </c>
      <c r="G198" s="200"/>
      <c r="H198" s="201"/>
      <c r="I198" s="202"/>
      <c r="J198" s="203"/>
      <c r="K198" s="204" t="s">
        <v>504</v>
      </c>
      <c r="L198" s="205"/>
      <c r="M198" s="260"/>
      <c r="N198" s="203"/>
      <c r="O198" s="1587">
        <v>57</v>
      </c>
      <c r="P198" s="1578">
        <v>2308755</v>
      </c>
      <c r="Q198" s="203"/>
      <c r="R198" s="204" t="s">
        <v>505</v>
      </c>
      <c r="S198" s="207"/>
      <c r="T198" s="606"/>
      <c r="U198" s="610"/>
    </row>
    <row r="199" spans="1:107" s="37" customFormat="1">
      <c r="A199" s="1352"/>
      <c r="B199" s="1352"/>
      <c r="C199" s="1353"/>
      <c r="D199" s="212" t="s">
        <v>506</v>
      </c>
      <c r="E199" s="213"/>
      <c r="F199" s="213" t="s">
        <v>536</v>
      </c>
      <c r="G199" s="213"/>
      <c r="H199" s="214"/>
      <c r="I199" s="215"/>
      <c r="J199" s="203"/>
      <c r="K199" s="216" t="s">
        <v>507</v>
      </c>
      <c r="L199" s="217"/>
      <c r="M199" s="206"/>
      <c r="N199" s="203"/>
      <c r="O199" s="1588"/>
      <c r="P199" s="1579"/>
      <c r="Q199" s="203"/>
      <c r="R199" s="216" t="s">
        <v>508</v>
      </c>
      <c r="S199" s="218" t="s">
        <v>503</v>
      </c>
      <c r="T199" s="219">
        <v>1</v>
      </c>
      <c r="U199" s="209"/>
    </row>
    <row r="200" spans="1:107" s="37" customFormat="1">
      <c r="A200" s="1352"/>
      <c r="B200" s="1352"/>
      <c r="C200" s="1353"/>
      <c r="D200" s="212" t="s">
        <v>509</v>
      </c>
      <c r="E200" s="213"/>
      <c r="F200" s="213" t="s">
        <v>536</v>
      </c>
      <c r="G200" s="213"/>
      <c r="H200" s="214"/>
      <c r="I200" s="215"/>
      <c r="J200" s="203"/>
      <c r="K200" s="216" t="s">
        <v>510</v>
      </c>
      <c r="L200" s="217" t="s">
        <v>503</v>
      </c>
      <c r="M200" s="206" t="s">
        <v>526</v>
      </c>
      <c r="N200" s="203"/>
      <c r="O200" s="1588"/>
      <c r="P200" s="1579"/>
      <c r="Q200" s="203"/>
      <c r="R200" s="216" t="s">
        <v>512</v>
      </c>
      <c r="S200" s="218"/>
      <c r="T200" s="219"/>
      <c r="U200" s="209"/>
    </row>
    <row r="201" spans="1:107" s="37" customFormat="1">
      <c r="A201" s="1352"/>
      <c r="B201" s="1352"/>
      <c r="C201" s="1353"/>
      <c r="D201" s="212" t="s">
        <v>514</v>
      </c>
      <c r="E201" s="213"/>
      <c r="F201" s="213" t="s">
        <v>536</v>
      </c>
      <c r="G201" s="213"/>
      <c r="H201" s="214"/>
      <c r="I201" s="215"/>
      <c r="J201" s="203"/>
      <c r="K201" s="216" t="s">
        <v>515</v>
      </c>
      <c r="L201" s="217" t="s">
        <v>503</v>
      </c>
      <c r="M201" s="206"/>
      <c r="N201" s="203"/>
      <c r="O201" s="1588"/>
      <c r="P201" s="1579"/>
      <c r="Q201" s="203"/>
      <c r="R201" s="216" t="s">
        <v>516</v>
      </c>
      <c r="S201" s="218"/>
      <c r="T201" s="219"/>
      <c r="U201" s="209"/>
    </row>
    <row r="202" spans="1:107" s="37" customFormat="1">
      <c r="A202" s="1352"/>
      <c r="B202" s="1352"/>
      <c r="C202" s="1353"/>
      <c r="D202" s="220" t="s">
        <v>404</v>
      </c>
      <c r="E202" s="221"/>
      <c r="F202" s="221" t="s">
        <v>536</v>
      </c>
      <c r="G202" s="221"/>
      <c r="H202" s="222"/>
      <c r="I202" s="223"/>
      <c r="J202" s="203"/>
      <c r="K202" s="224" t="s">
        <v>517</v>
      </c>
      <c r="L202" s="225"/>
      <c r="M202" s="226"/>
      <c r="N202" s="203"/>
      <c r="O202" s="1589"/>
      <c r="P202" s="1580"/>
      <c r="Q202" s="203"/>
      <c r="R202" s="227" t="s">
        <v>518</v>
      </c>
      <c r="S202" s="228"/>
      <c r="T202" s="229"/>
      <c r="U202" s="230"/>
    </row>
    <row r="203" spans="1:107" s="37" customFormat="1">
      <c r="A203" s="1432">
        <v>39</v>
      </c>
      <c r="B203" s="1432" t="s">
        <v>334</v>
      </c>
      <c r="C203" s="1433" t="s">
        <v>335</v>
      </c>
      <c r="D203" s="231" t="s">
        <v>453</v>
      </c>
      <c r="E203" s="232"/>
      <c r="F203" s="232" t="s">
        <v>503</v>
      </c>
      <c r="G203" s="232"/>
      <c r="H203" s="233"/>
      <c r="I203" s="234"/>
      <c r="J203" s="36"/>
      <c r="K203" s="235" t="s">
        <v>504</v>
      </c>
      <c r="L203" s="236"/>
      <c r="M203" s="247"/>
      <c r="N203" s="36"/>
      <c r="O203" s="1602">
        <v>1792</v>
      </c>
      <c r="P203" s="1569">
        <v>15405</v>
      </c>
      <c r="Q203" s="36"/>
      <c r="R203" s="235" t="s">
        <v>505</v>
      </c>
      <c r="S203" s="238"/>
      <c r="T203" s="239"/>
      <c r="U203" s="240"/>
    </row>
    <row r="204" spans="1:107" s="37" customFormat="1">
      <c r="A204" s="1432"/>
      <c r="B204" s="1432"/>
      <c r="C204" s="1433"/>
      <c r="D204" s="241" t="s">
        <v>506</v>
      </c>
      <c r="E204" s="242"/>
      <c r="F204" s="242" t="s">
        <v>503</v>
      </c>
      <c r="G204" s="242"/>
      <c r="H204" s="243"/>
      <c r="I204" s="244"/>
      <c r="J204" s="36"/>
      <c r="K204" s="245" t="s">
        <v>507</v>
      </c>
      <c r="L204" s="246" t="s">
        <v>503</v>
      </c>
      <c r="M204" s="247"/>
      <c r="N204" s="36"/>
      <c r="O204" s="1603"/>
      <c r="P204" s="1570"/>
      <c r="Q204" s="36"/>
      <c r="R204" s="245" t="s">
        <v>508</v>
      </c>
      <c r="S204" s="248"/>
      <c r="T204" s="239"/>
      <c r="U204" s="240"/>
    </row>
    <row r="205" spans="1:107" s="37" customFormat="1">
      <c r="A205" s="1432"/>
      <c r="B205" s="1432"/>
      <c r="C205" s="1433"/>
      <c r="D205" s="241" t="s">
        <v>509</v>
      </c>
      <c r="E205" s="242"/>
      <c r="F205" s="242" t="s">
        <v>503</v>
      </c>
      <c r="G205" s="242"/>
      <c r="H205" s="243"/>
      <c r="I205" s="244"/>
      <c r="J205" s="36"/>
      <c r="K205" s="245" t="s">
        <v>510</v>
      </c>
      <c r="L205" s="246"/>
      <c r="M205" s="247"/>
      <c r="N205" s="36"/>
      <c r="O205" s="1603"/>
      <c r="P205" s="1570"/>
      <c r="Q205" s="36"/>
      <c r="R205" s="245" t="s">
        <v>512</v>
      </c>
      <c r="S205" s="248" t="s">
        <v>503</v>
      </c>
      <c r="T205" s="239"/>
      <c r="U205" s="240"/>
    </row>
    <row r="206" spans="1:107" s="37" customFormat="1">
      <c r="A206" s="1432"/>
      <c r="B206" s="1432"/>
      <c r="C206" s="1433"/>
      <c r="D206" s="241" t="s">
        <v>514</v>
      </c>
      <c r="E206" s="242"/>
      <c r="F206" s="242" t="s">
        <v>503</v>
      </c>
      <c r="G206" s="242"/>
      <c r="H206" s="243"/>
      <c r="I206" s="244"/>
      <c r="J206" s="36"/>
      <c r="K206" s="245" t="s">
        <v>515</v>
      </c>
      <c r="L206" s="246"/>
      <c r="M206" s="247"/>
      <c r="N206" s="36"/>
      <c r="O206" s="1603"/>
      <c r="P206" s="1570"/>
      <c r="Q206" s="36"/>
      <c r="R206" s="245" t="s">
        <v>516</v>
      </c>
      <c r="S206" s="248"/>
      <c r="T206" s="239"/>
      <c r="U206" s="240"/>
    </row>
    <row r="207" spans="1:107" s="37" customFormat="1" ht="13.5" thickBot="1">
      <c r="A207" s="1432"/>
      <c r="B207" s="1432"/>
      <c r="C207" s="1433"/>
      <c r="D207" s="616" t="s">
        <v>404</v>
      </c>
      <c r="E207" s="617"/>
      <c r="F207" s="617" t="s">
        <v>503</v>
      </c>
      <c r="G207" s="617"/>
      <c r="H207" s="618"/>
      <c r="I207" s="619"/>
      <c r="J207" s="36"/>
      <c r="K207" s="620" t="s">
        <v>517</v>
      </c>
      <c r="L207" s="621"/>
      <c r="M207" s="622"/>
      <c r="N207" s="36"/>
      <c r="O207" s="1622"/>
      <c r="P207" s="1626"/>
      <c r="Q207" s="36"/>
      <c r="R207" s="620" t="s">
        <v>518</v>
      </c>
      <c r="S207" s="623"/>
      <c r="T207" s="624"/>
      <c r="U207" s="625"/>
    </row>
    <row r="208" spans="1:107" s="39" customFormat="1" ht="13.5" thickBot="1">
      <c r="E208" s="539"/>
      <c r="F208" s="539"/>
      <c r="G208" s="539"/>
      <c r="H208" s="539"/>
      <c r="I208" s="539"/>
      <c r="J208" s="37"/>
      <c r="L208" s="539"/>
      <c r="M208" s="539"/>
      <c r="N208" s="37"/>
      <c r="O208" s="626">
        <f>SUM(O8:O207)</f>
        <v>70997</v>
      </c>
      <c r="P208" s="627">
        <f>SUM(P8:P207)</f>
        <v>127200099</v>
      </c>
      <c r="Q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c r="DA208" s="37"/>
      <c r="DB208" s="37"/>
      <c r="DC208" s="37"/>
    </row>
    <row r="209"/>
  </sheetData>
  <mergeCells count="217">
    <mergeCell ref="U5:U7"/>
    <mergeCell ref="A83:A87"/>
    <mergeCell ref="B83:B87"/>
    <mergeCell ref="C83:C87"/>
    <mergeCell ref="O83:O87"/>
    <mergeCell ref="P83:P87"/>
    <mergeCell ref="A88:A92"/>
    <mergeCell ref="B88:B92"/>
    <mergeCell ref="C88:C92"/>
    <mergeCell ref="O88:O92"/>
    <mergeCell ref="P88:P92"/>
    <mergeCell ref="A73:A77"/>
    <mergeCell ref="B73:B77"/>
    <mergeCell ref="C73:C77"/>
    <mergeCell ref="O73:O77"/>
    <mergeCell ref="P73:P77"/>
    <mergeCell ref="A78:A82"/>
    <mergeCell ref="B78:B82"/>
    <mergeCell ref="C78:C82"/>
    <mergeCell ref="O78:O82"/>
    <mergeCell ref="P78:P82"/>
    <mergeCell ref="A58:A62"/>
    <mergeCell ref="B58:B62"/>
    <mergeCell ref="C58:C62"/>
    <mergeCell ref="A48:A52"/>
    <mergeCell ref="B48:B52"/>
    <mergeCell ref="C48:C52"/>
    <mergeCell ref="O48:O52"/>
    <mergeCell ref="P48:P52"/>
    <mergeCell ref="A53:A57"/>
    <mergeCell ref="B53:B57"/>
    <mergeCell ref="C53:C57"/>
    <mergeCell ref="O53:O57"/>
    <mergeCell ref="P53:P57"/>
    <mergeCell ref="A38:A42"/>
    <mergeCell ref="B38:B42"/>
    <mergeCell ref="C38:C42"/>
    <mergeCell ref="O38:O42"/>
    <mergeCell ref="P38:P42"/>
    <mergeCell ref="A43:A47"/>
    <mergeCell ref="B43:B47"/>
    <mergeCell ref="C43:C47"/>
    <mergeCell ref="O43:O47"/>
    <mergeCell ref="P43:P47"/>
    <mergeCell ref="A28:A32"/>
    <mergeCell ref="B28:B32"/>
    <mergeCell ref="C28:C32"/>
    <mergeCell ref="O28:O32"/>
    <mergeCell ref="P28:P32"/>
    <mergeCell ref="A33:A37"/>
    <mergeCell ref="B33:B37"/>
    <mergeCell ref="C33:C37"/>
    <mergeCell ref="O33:O37"/>
    <mergeCell ref="P33:P37"/>
    <mergeCell ref="A18:A22"/>
    <mergeCell ref="B18:B22"/>
    <mergeCell ref="C18:C22"/>
    <mergeCell ref="O18:O22"/>
    <mergeCell ref="P18:P22"/>
    <mergeCell ref="A23:A27"/>
    <mergeCell ref="B23:B27"/>
    <mergeCell ref="C23:C27"/>
    <mergeCell ref="O23:O27"/>
    <mergeCell ref="P23:P27"/>
    <mergeCell ref="A8:A12"/>
    <mergeCell ref="B8:B12"/>
    <mergeCell ref="C8:C12"/>
    <mergeCell ref="O8:O12"/>
    <mergeCell ref="P8:P12"/>
    <mergeCell ref="A13:A17"/>
    <mergeCell ref="B13:B17"/>
    <mergeCell ref="C13:C17"/>
    <mergeCell ref="O13:O17"/>
    <mergeCell ref="P13:P17"/>
    <mergeCell ref="A173:A177"/>
    <mergeCell ref="B173:B177"/>
    <mergeCell ref="A128:A132"/>
    <mergeCell ref="B128:B132"/>
    <mergeCell ref="C128:C132"/>
    <mergeCell ref="A113:A117"/>
    <mergeCell ref="B113:B117"/>
    <mergeCell ref="C113:C117"/>
    <mergeCell ref="A118:A122"/>
    <mergeCell ref="B118:B122"/>
    <mergeCell ref="C118:C122"/>
    <mergeCell ref="A123:A127"/>
    <mergeCell ref="B123:B127"/>
    <mergeCell ref="C123:C127"/>
    <mergeCell ref="C163:C167"/>
    <mergeCell ref="C173:C177"/>
    <mergeCell ref="C158:C162"/>
    <mergeCell ref="C148:C152"/>
    <mergeCell ref="C153:C157"/>
    <mergeCell ref="C138:C142"/>
    <mergeCell ref="C143:C147"/>
    <mergeCell ref="A133:A137"/>
    <mergeCell ref="B133:B137"/>
    <mergeCell ref="C133:C137"/>
    <mergeCell ref="A203:A207"/>
    <mergeCell ref="B203:B207"/>
    <mergeCell ref="C203:C207"/>
    <mergeCell ref="D5:I5"/>
    <mergeCell ref="A193:A197"/>
    <mergeCell ref="B193:B197"/>
    <mergeCell ref="C193:C197"/>
    <mergeCell ref="A198:A202"/>
    <mergeCell ref="B198:B202"/>
    <mergeCell ref="C198:C202"/>
    <mergeCell ref="A183:A187"/>
    <mergeCell ref="B183:B187"/>
    <mergeCell ref="C183:C187"/>
    <mergeCell ref="A188:A192"/>
    <mergeCell ref="B188:B192"/>
    <mergeCell ref="C188:C192"/>
    <mergeCell ref="A178:A182"/>
    <mergeCell ref="B178:B182"/>
    <mergeCell ref="C178:C182"/>
    <mergeCell ref="A168:A172"/>
    <mergeCell ref="B168:B172"/>
    <mergeCell ref="C168:C172"/>
    <mergeCell ref="A163:A167"/>
    <mergeCell ref="B163:B167"/>
    <mergeCell ref="P168:P172"/>
    <mergeCell ref="O158:O162"/>
    <mergeCell ref="P158:P162"/>
    <mergeCell ref="O133:O137"/>
    <mergeCell ref="P133:P137"/>
    <mergeCell ref="O143:O147"/>
    <mergeCell ref="O203:O207"/>
    <mergeCell ref="O178:O182"/>
    <mergeCell ref="O183:O187"/>
    <mergeCell ref="O188:O192"/>
    <mergeCell ref="P178:P182"/>
    <mergeCell ref="P183:P187"/>
    <mergeCell ref="P188:P192"/>
    <mergeCell ref="P193:P197"/>
    <mergeCell ref="P198:P202"/>
    <mergeCell ref="P203:P207"/>
    <mergeCell ref="K5:L5"/>
    <mergeCell ref="O5:P5"/>
    <mergeCell ref="O113:O117"/>
    <mergeCell ref="O118:O122"/>
    <mergeCell ref="P113:P117"/>
    <mergeCell ref="P118:P122"/>
    <mergeCell ref="C108:C112"/>
    <mergeCell ref="R5:S5"/>
    <mergeCell ref="O198:O202"/>
    <mergeCell ref="O193:O197"/>
    <mergeCell ref="O173:O177"/>
    <mergeCell ref="O168:O172"/>
    <mergeCell ref="P128:P132"/>
    <mergeCell ref="P138:P142"/>
    <mergeCell ref="P143:P147"/>
    <mergeCell ref="P148:P152"/>
    <mergeCell ref="P153:P157"/>
    <mergeCell ref="O123:O127"/>
    <mergeCell ref="P173:P177"/>
    <mergeCell ref="O98:O102"/>
    <mergeCell ref="P98:P102"/>
    <mergeCell ref="O103:O107"/>
    <mergeCell ref="P103:P107"/>
    <mergeCell ref="O108:O112"/>
    <mergeCell ref="M5:M7"/>
    <mergeCell ref="T5:T7"/>
    <mergeCell ref="A93:A97"/>
    <mergeCell ref="B93:B97"/>
    <mergeCell ref="C93:C97"/>
    <mergeCell ref="O93:O97"/>
    <mergeCell ref="P93:P97"/>
    <mergeCell ref="A158:A162"/>
    <mergeCell ref="B158:B162"/>
    <mergeCell ref="A148:A152"/>
    <mergeCell ref="B148:B152"/>
    <mergeCell ref="A153:A157"/>
    <mergeCell ref="B153:B157"/>
    <mergeCell ref="A138:A142"/>
    <mergeCell ref="B138:B142"/>
    <mergeCell ref="A143:A147"/>
    <mergeCell ref="B143:B147"/>
    <mergeCell ref="A108:A112"/>
    <mergeCell ref="B108:B112"/>
    <mergeCell ref="O138:O142"/>
    <mergeCell ref="O128:O132"/>
    <mergeCell ref="O153:O157"/>
    <mergeCell ref="O148:O152"/>
    <mergeCell ref="C103:C107"/>
    <mergeCell ref="O58:O62"/>
    <mergeCell ref="P58:P62"/>
    <mergeCell ref="P108:P112"/>
    <mergeCell ref="A63:A67"/>
    <mergeCell ref="B63:B67"/>
    <mergeCell ref="C63:C67"/>
    <mergeCell ref="O63:O67"/>
    <mergeCell ref="P63:P67"/>
    <mergeCell ref="A68:A72"/>
    <mergeCell ref="B68:B72"/>
    <mergeCell ref="C68:C72"/>
    <mergeCell ref="O68:O72"/>
    <mergeCell ref="P68:P72"/>
    <mergeCell ref="U163:U167"/>
    <mergeCell ref="A98:A102"/>
    <mergeCell ref="B98:B102"/>
    <mergeCell ref="C98:C102"/>
    <mergeCell ref="A103:A107"/>
    <mergeCell ref="B103:B107"/>
    <mergeCell ref="O163:O167"/>
    <mergeCell ref="P163:P167"/>
    <mergeCell ref="P123:P127"/>
    <mergeCell ref="T88:T92"/>
    <mergeCell ref="U108:U112"/>
    <mergeCell ref="U118:U122"/>
    <mergeCell ref="M123:M124"/>
    <mergeCell ref="T123:T127"/>
    <mergeCell ref="U123:U127"/>
    <mergeCell ref="M125:M126"/>
    <mergeCell ref="M133:M137"/>
    <mergeCell ref="T133:T137"/>
  </mergeCells>
  <pageMargins left="0.7" right="0.7" top="0.75" bottom="0.75" header="0.3" footer="0.3"/>
  <pageSetup paperSize="9" orientation="portrait" r:id="rId1"/>
  <headerFooter>
    <oddHeader>&amp;L&amp;"Calibri"&amp;10&amp;K000000Classified as Internal / Clasificado como Interno&amp;1#</oddHead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95BEF-B95A-4B72-9A54-2E98773192CA}">
  <dimension ref="A1:S48"/>
  <sheetViews>
    <sheetView topLeftCell="G1" zoomScale="68" zoomScaleNormal="68" workbookViewId="0">
      <pane ySplit="7" topLeftCell="A21" activePane="bottomLeft" state="frozen"/>
      <selection pane="bottomLeft" activeCell="R27" sqref="R27"/>
    </sheetView>
  </sheetViews>
  <sheetFormatPr defaultRowHeight="12.75"/>
  <cols>
    <col min="2" max="2" width="12.85546875" bestFit="1" customWidth="1"/>
    <col min="3" max="3" width="28.42578125" bestFit="1" customWidth="1"/>
    <col min="4" max="4" width="15.7109375" customWidth="1"/>
    <col min="5" max="5" width="18.28515625" customWidth="1"/>
    <col min="6" max="6" width="22.5703125" customWidth="1"/>
    <col min="7" max="7" width="21.42578125" customWidth="1"/>
    <col min="8" max="8" width="27" customWidth="1"/>
    <col min="9" max="9" width="23.28515625" customWidth="1"/>
    <col min="10" max="10" width="20" customWidth="1"/>
    <col min="11" max="11" width="18.140625" customWidth="1"/>
    <col min="12" max="12" width="30.7109375" customWidth="1"/>
    <col min="13" max="13" width="18.5703125" customWidth="1"/>
    <col min="14" max="14" width="27.5703125" customWidth="1"/>
    <col min="15" max="15" width="20" customWidth="1"/>
    <col min="16" max="16" width="22.5703125" customWidth="1"/>
    <col min="17" max="18" width="22.42578125" customWidth="1"/>
    <col min="19" max="19" width="53.42578125" bestFit="1" customWidth="1"/>
  </cols>
  <sheetData>
    <row r="1" spans="1:19" s="11" customFormat="1">
      <c r="E1" s="285"/>
      <c r="F1" s="285"/>
      <c r="G1" s="285"/>
      <c r="H1" s="285"/>
      <c r="I1" s="285"/>
      <c r="J1" s="285"/>
      <c r="K1" s="285"/>
      <c r="L1" s="285"/>
      <c r="M1" s="285"/>
      <c r="N1" s="285"/>
      <c r="O1" s="285"/>
      <c r="P1" s="285"/>
      <c r="Q1" s="285"/>
    </row>
    <row r="2" spans="1:19" s="13" customFormat="1" ht="31.5">
      <c r="A2" s="12" t="s">
        <v>537</v>
      </c>
      <c r="B2" s="286"/>
      <c r="C2" s="286"/>
      <c r="D2" s="286"/>
      <c r="E2" s="287"/>
      <c r="F2" s="288"/>
      <c r="G2" s="288"/>
      <c r="H2" s="288"/>
      <c r="I2" s="288"/>
      <c r="J2" s="288"/>
      <c r="K2" s="288"/>
      <c r="L2" s="288"/>
      <c r="M2" s="288"/>
      <c r="N2" s="288"/>
      <c r="O2" s="288"/>
      <c r="P2" s="288"/>
      <c r="Q2" s="288"/>
    </row>
    <row r="3" spans="1:19" s="11" customFormat="1" ht="17.25" customHeight="1">
      <c r="A3" s="314"/>
      <c r="B3" s="314"/>
      <c r="C3" s="314"/>
      <c r="D3" s="314"/>
      <c r="E3" s="315"/>
      <c r="F3" s="285"/>
      <c r="G3" s="285"/>
      <c r="H3" s="285"/>
      <c r="I3" s="285"/>
      <c r="J3" s="285"/>
      <c r="K3" s="285"/>
      <c r="L3" s="285"/>
      <c r="M3" s="285"/>
      <c r="N3" s="285"/>
      <c r="O3" s="285"/>
      <c r="P3" s="285"/>
      <c r="Q3" s="285"/>
    </row>
    <row r="4" spans="1:19" s="11" customFormat="1">
      <c r="A4" s="316" t="s">
        <v>538</v>
      </c>
      <c r="E4" s="285"/>
      <c r="F4" s="285"/>
      <c r="G4" s="285"/>
      <c r="H4" s="285"/>
      <c r="I4" s="285"/>
      <c r="J4" s="285"/>
      <c r="K4" s="285"/>
      <c r="L4" s="285"/>
      <c r="M4" s="285"/>
      <c r="N4" s="285"/>
      <c r="O4" s="285"/>
      <c r="P4" s="285"/>
      <c r="Q4" s="285"/>
    </row>
    <row r="5" spans="1:19" s="11" customFormat="1">
      <c r="E5" s="285"/>
      <c r="F5" s="285"/>
      <c r="G5" s="285"/>
      <c r="H5" s="285"/>
      <c r="I5" s="285"/>
      <c r="J5" s="285"/>
      <c r="K5" s="285"/>
      <c r="L5" s="285"/>
      <c r="M5" s="285"/>
      <c r="N5" s="285"/>
      <c r="O5" s="285"/>
      <c r="P5" s="285"/>
      <c r="Q5" s="285"/>
    </row>
    <row r="6" spans="1:19" s="11" customFormat="1" ht="16.5" customHeight="1" thickBot="1">
      <c r="A6" s="56" t="s">
        <v>539</v>
      </c>
      <c r="B6" s="18"/>
      <c r="F6" s="285"/>
      <c r="G6" s="285"/>
      <c r="H6" s="285"/>
      <c r="I6" s="285"/>
      <c r="J6" s="285"/>
      <c r="K6" s="285"/>
      <c r="L6" s="285"/>
      <c r="M6" s="285"/>
      <c r="N6" s="285"/>
      <c r="O6" s="285"/>
      <c r="P6" s="285"/>
      <c r="Q6" s="285"/>
      <c r="R6" s="285"/>
      <c r="S6" s="285"/>
    </row>
    <row r="7" spans="1:19" s="2" customFormat="1" ht="54" customHeight="1" thickBot="1">
      <c r="A7" s="289" t="s">
        <v>540</v>
      </c>
      <c r="B7" s="290" t="s">
        <v>541</v>
      </c>
      <c r="C7" s="291" t="s">
        <v>542</v>
      </c>
      <c r="D7" s="292" t="s">
        <v>543</v>
      </c>
      <c r="E7" s="292" t="s">
        <v>544</v>
      </c>
      <c r="F7" s="292" t="s">
        <v>545</v>
      </c>
      <c r="G7" s="292" t="s">
        <v>546</v>
      </c>
      <c r="H7" s="292" t="s">
        <v>547</v>
      </c>
      <c r="I7" s="292" t="s">
        <v>548</v>
      </c>
      <c r="J7" s="292" t="s">
        <v>549</v>
      </c>
      <c r="K7" s="292" t="s">
        <v>550</v>
      </c>
      <c r="L7" s="292" t="s">
        <v>551</v>
      </c>
      <c r="M7" s="292" t="s">
        <v>552</v>
      </c>
      <c r="N7" s="292" t="s">
        <v>553</v>
      </c>
      <c r="O7" s="292" t="s">
        <v>554</v>
      </c>
      <c r="P7" s="292" t="s">
        <v>555</v>
      </c>
      <c r="Q7" s="292" t="s">
        <v>556</v>
      </c>
      <c r="R7" s="291" t="s">
        <v>557</v>
      </c>
      <c r="S7" s="289" t="s">
        <v>558</v>
      </c>
    </row>
    <row r="8" spans="1:19" s="532" customFormat="1">
      <c r="A8" s="293">
        <v>1</v>
      </c>
      <c r="B8" s="294" t="s">
        <v>29</v>
      </c>
      <c r="C8" s="893" t="s">
        <v>31</v>
      </c>
      <c r="D8" s="295" t="s">
        <v>312</v>
      </c>
      <c r="E8" s="295">
        <v>1</v>
      </c>
      <c r="F8" s="296" t="s">
        <v>312</v>
      </c>
      <c r="G8" s="296" t="s">
        <v>312</v>
      </c>
      <c r="H8" s="296">
        <v>1</v>
      </c>
      <c r="I8" s="296" t="s">
        <v>312</v>
      </c>
      <c r="J8" s="296" t="s">
        <v>312</v>
      </c>
      <c r="K8" s="296" t="s">
        <v>312</v>
      </c>
      <c r="L8" s="296" t="s">
        <v>312</v>
      </c>
      <c r="M8" s="296" t="s">
        <v>312</v>
      </c>
      <c r="N8" s="296">
        <v>1</v>
      </c>
      <c r="O8" s="296" t="s">
        <v>312</v>
      </c>
      <c r="P8" s="296" t="s">
        <v>312</v>
      </c>
      <c r="Q8" s="296" t="s">
        <v>312</v>
      </c>
      <c r="R8" s="296" t="s">
        <v>312</v>
      </c>
      <c r="S8" s="297" t="s">
        <v>50</v>
      </c>
    </row>
    <row r="9" spans="1:19" s="532" customFormat="1" ht="27" customHeight="1">
      <c r="A9" s="299">
        <v>2</v>
      </c>
      <c r="B9" s="300" t="s">
        <v>43</v>
      </c>
      <c r="C9" s="301" t="s">
        <v>45</v>
      </c>
      <c r="D9" s="295">
        <v>1</v>
      </c>
      <c r="E9" s="295" t="s">
        <v>312</v>
      </c>
      <c r="F9" s="296">
        <v>1</v>
      </c>
      <c r="G9" s="296" t="s">
        <v>312</v>
      </c>
      <c r="H9" s="296" t="s">
        <v>312</v>
      </c>
      <c r="I9" s="296" t="s">
        <v>312</v>
      </c>
      <c r="J9" s="296" t="s">
        <v>312</v>
      </c>
      <c r="K9" s="296" t="s">
        <v>312</v>
      </c>
      <c r="L9" s="296" t="s">
        <v>312</v>
      </c>
      <c r="M9" s="296" t="s">
        <v>312</v>
      </c>
      <c r="N9" s="296" t="s">
        <v>312</v>
      </c>
      <c r="O9" s="296" t="s">
        <v>312</v>
      </c>
      <c r="P9" s="296" t="s">
        <v>312</v>
      </c>
      <c r="Q9" s="296" t="s">
        <v>312</v>
      </c>
      <c r="R9" s="296" t="s">
        <v>312</v>
      </c>
      <c r="S9" s="297" t="s">
        <v>50</v>
      </c>
    </row>
    <row r="10" spans="1:19" s="532" customFormat="1" ht="27" customHeight="1">
      <c r="A10" s="302">
        <v>3</v>
      </c>
      <c r="B10" s="296" t="s">
        <v>43</v>
      </c>
      <c r="C10" s="303" t="s">
        <v>55</v>
      </c>
      <c r="D10" s="295" t="s">
        <v>312</v>
      </c>
      <c r="E10" s="295" t="s">
        <v>312</v>
      </c>
      <c r="F10" s="296" t="s">
        <v>312</v>
      </c>
      <c r="G10" s="296" t="s">
        <v>312</v>
      </c>
      <c r="H10" s="296" t="s">
        <v>312</v>
      </c>
      <c r="I10" s="296" t="s">
        <v>312</v>
      </c>
      <c r="J10" s="296" t="s">
        <v>312</v>
      </c>
      <c r="K10" s="296" t="s">
        <v>312</v>
      </c>
      <c r="L10" s="296" t="s">
        <v>312</v>
      </c>
      <c r="M10" s="296" t="s">
        <v>312</v>
      </c>
      <c r="N10" s="296" t="s">
        <v>312</v>
      </c>
      <c r="O10" s="296" t="s">
        <v>312</v>
      </c>
      <c r="P10" s="296" t="s">
        <v>312</v>
      </c>
      <c r="Q10" s="296">
        <v>1</v>
      </c>
      <c r="R10" s="296"/>
      <c r="S10" s="297" t="s">
        <v>50</v>
      </c>
    </row>
    <row r="11" spans="1:19" s="532" customFormat="1" ht="27" customHeight="1">
      <c r="A11" s="302">
        <v>4</v>
      </c>
      <c r="B11" s="296" t="s">
        <v>61</v>
      </c>
      <c r="C11" s="303" t="s">
        <v>62</v>
      </c>
      <c r="D11" s="295">
        <v>1</v>
      </c>
      <c r="E11" s="295"/>
      <c r="F11" s="296">
        <v>1</v>
      </c>
      <c r="G11" s="296">
        <v>1</v>
      </c>
      <c r="H11" s="296"/>
      <c r="I11" s="296" t="s">
        <v>312</v>
      </c>
      <c r="J11" s="296">
        <v>1</v>
      </c>
      <c r="K11" s="296">
        <v>1</v>
      </c>
      <c r="L11" s="296" t="s">
        <v>312</v>
      </c>
      <c r="M11" s="296" t="s">
        <v>312</v>
      </c>
      <c r="N11" s="296">
        <v>1</v>
      </c>
      <c r="O11" s="296">
        <v>1</v>
      </c>
      <c r="P11" s="296">
        <v>1</v>
      </c>
      <c r="Q11" s="296" t="s">
        <v>312</v>
      </c>
      <c r="R11" s="296">
        <v>1</v>
      </c>
      <c r="S11" s="297" t="s">
        <v>50</v>
      </c>
    </row>
    <row r="12" spans="1:19" s="532" customFormat="1" ht="27" customHeight="1">
      <c r="A12" s="304">
        <v>5</v>
      </c>
      <c r="B12" s="305" t="s">
        <v>61</v>
      </c>
      <c r="C12" s="894" t="s">
        <v>67</v>
      </c>
      <c r="D12" s="895" t="s">
        <v>312</v>
      </c>
      <c r="E12" s="895">
        <v>1</v>
      </c>
      <c r="F12" s="305">
        <v>1</v>
      </c>
      <c r="G12" s="305" t="s">
        <v>312</v>
      </c>
      <c r="H12" s="305">
        <v>1</v>
      </c>
      <c r="I12" s="305" t="s">
        <v>312</v>
      </c>
      <c r="J12" s="305"/>
      <c r="K12" s="305" t="s">
        <v>312</v>
      </c>
      <c r="L12" s="305" t="s">
        <v>312</v>
      </c>
      <c r="M12" s="305" t="s">
        <v>312</v>
      </c>
      <c r="N12" s="305" t="s">
        <v>312</v>
      </c>
      <c r="O12" s="305">
        <v>1</v>
      </c>
      <c r="P12" s="305" t="s">
        <v>312</v>
      </c>
      <c r="Q12" s="305"/>
      <c r="R12" s="305" t="s">
        <v>312</v>
      </c>
      <c r="S12" s="896" t="s">
        <v>559</v>
      </c>
    </row>
    <row r="13" spans="1:19" s="532" customFormat="1" ht="27" customHeight="1" thickBot="1">
      <c r="A13" s="897">
        <v>6</v>
      </c>
      <c r="B13" s="898" t="s">
        <v>70</v>
      </c>
      <c r="C13" s="899" t="s">
        <v>72</v>
      </c>
      <c r="D13" s="900" t="s">
        <v>312</v>
      </c>
      <c r="E13" s="900">
        <v>1</v>
      </c>
      <c r="F13" s="901">
        <v>1</v>
      </c>
      <c r="G13" s="901">
        <v>1</v>
      </c>
      <c r="H13" s="901">
        <v>1</v>
      </c>
      <c r="I13" s="901" t="s">
        <v>312</v>
      </c>
      <c r="J13" s="901">
        <v>1</v>
      </c>
      <c r="K13" s="901" t="s">
        <v>312</v>
      </c>
      <c r="L13" s="901" t="s">
        <v>312</v>
      </c>
      <c r="M13" s="901" t="s">
        <v>312</v>
      </c>
      <c r="N13" s="901" t="s">
        <v>312</v>
      </c>
      <c r="O13" s="901">
        <v>1</v>
      </c>
      <c r="P13" s="901" t="s">
        <v>312</v>
      </c>
      <c r="Q13" s="901" t="s">
        <v>312</v>
      </c>
      <c r="R13" s="901" t="s">
        <v>312</v>
      </c>
      <c r="S13" s="902" t="s">
        <v>50</v>
      </c>
    </row>
    <row r="14" spans="1:19" s="532" customFormat="1" ht="27" customHeight="1">
      <c r="A14" s="293">
        <v>7</v>
      </c>
      <c r="B14" s="294" t="s">
        <v>80</v>
      </c>
      <c r="C14" s="893" t="s">
        <v>81</v>
      </c>
      <c r="D14" s="295">
        <v>1</v>
      </c>
      <c r="E14" s="295" t="s">
        <v>312</v>
      </c>
      <c r="F14" s="296">
        <v>1</v>
      </c>
      <c r="G14" s="296" t="s">
        <v>312</v>
      </c>
      <c r="H14" s="296">
        <v>1</v>
      </c>
      <c r="I14" s="296">
        <v>1</v>
      </c>
      <c r="J14" s="296" t="s">
        <v>312</v>
      </c>
      <c r="K14" s="296">
        <v>1</v>
      </c>
      <c r="L14" s="296">
        <v>1</v>
      </c>
      <c r="M14" s="296">
        <v>1</v>
      </c>
      <c r="N14" s="296">
        <v>1</v>
      </c>
      <c r="O14" s="296">
        <v>1</v>
      </c>
      <c r="P14" s="296">
        <v>1</v>
      </c>
      <c r="Q14" s="296" t="s">
        <v>312</v>
      </c>
      <c r="R14" s="296">
        <v>1</v>
      </c>
      <c r="S14" s="297" t="s">
        <v>560</v>
      </c>
    </row>
    <row r="15" spans="1:19" s="532" customFormat="1" ht="27" customHeight="1">
      <c r="A15" s="302">
        <v>8</v>
      </c>
      <c r="B15" s="296" t="s">
        <v>86</v>
      </c>
      <c r="C15" s="303" t="s">
        <v>87</v>
      </c>
      <c r="D15" s="295"/>
      <c r="E15" s="295"/>
      <c r="F15" s="296">
        <v>1</v>
      </c>
      <c r="G15" s="296">
        <v>1</v>
      </c>
      <c r="H15" s="296"/>
      <c r="I15" s="296" t="s">
        <v>312</v>
      </c>
      <c r="J15" s="296" t="s">
        <v>312</v>
      </c>
      <c r="K15" s="296" t="s">
        <v>312</v>
      </c>
      <c r="L15" s="296">
        <v>1</v>
      </c>
      <c r="M15" s="296" t="s">
        <v>312</v>
      </c>
      <c r="N15" s="296" t="s">
        <v>312</v>
      </c>
      <c r="O15" s="296" t="s">
        <v>312</v>
      </c>
      <c r="P15" s="296" t="s">
        <v>312</v>
      </c>
      <c r="Q15" s="296" t="s">
        <v>312</v>
      </c>
      <c r="R15" s="296" t="s">
        <v>312</v>
      </c>
      <c r="S15" s="297" t="s">
        <v>50</v>
      </c>
    </row>
    <row r="16" spans="1:19" s="532" customFormat="1" ht="27" customHeight="1">
      <c r="A16" s="302">
        <v>9</v>
      </c>
      <c r="B16" s="296" t="s">
        <v>96</v>
      </c>
      <c r="C16" s="303" t="s">
        <v>97</v>
      </c>
      <c r="D16" s="903" t="s">
        <v>312</v>
      </c>
      <c r="E16" s="904">
        <v>1</v>
      </c>
      <c r="F16" s="905">
        <v>1</v>
      </c>
      <c r="G16" s="905">
        <v>1</v>
      </c>
      <c r="H16" s="905">
        <v>1</v>
      </c>
      <c r="I16" s="906" t="s">
        <v>312</v>
      </c>
      <c r="J16" s="905">
        <v>1</v>
      </c>
      <c r="K16" s="906" t="s">
        <v>312</v>
      </c>
      <c r="L16" s="905">
        <v>1</v>
      </c>
      <c r="M16" s="906" t="s">
        <v>312</v>
      </c>
      <c r="N16" s="906" t="s">
        <v>312</v>
      </c>
      <c r="O16" s="906" t="s">
        <v>312</v>
      </c>
      <c r="P16" s="906" t="s">
        <v>312</v>
      </c>
      <c r="Q16" s="906" t="s">
        <v>312</v>
      </c>
      <c r="R16" s="906">
        <v>1</v>
      </c>
      <c r="S16" s="907" t="s">
        <v>561</v>
      </c>
    </row>
    <row r="17" spans="1:19" s="532" customFormat="1" ht="27" customHeight="1">
      <c r="A17" s="302">
        <v>10</v>
      </c>
      <c r="B17" s="296" t="s">
        <v>104</v>
      </c>
      <c r="C17" s="303" t="s">
        <v>105</v>
      </c>
      <c r="D17" s="295" t="s">
        <v>312</v>
      </c>
      <c r="E17" s="295" t="s">
        <v>312</v>
      </c>
      <c r="F17" s="296" t="s">
        <v>312</v>
      </c>
      <c r="G17" s="296">
        <v>1</v>
      </c>
      <c r="H17" s="296"/>
      <c r="I17" s="296" t="s">
        <v>312</v>
      </c>
      <c r="J17" s="296">
        <v>1</v>
      </c>
      <c r="K17" s="296">
        <v>1</v>
      </c>
      <c r="L17" s="296" t="s">
        <v>312</v>
      </c>
      <c r="M17" s="296">
        <v>1</v>
      </c>
      <c r="N17" s="296">
        <v>1</v>
      </c>
      <c r="O17" s="296" t="s">
        <v>312</v>
      </c>
      <c r="P17" s="296" t="s">
        <v>312</v>
      </c>
      <c r="Q17" s="296" t="s">
        <v>312</v>
      </c>
      <c r="R17" s="296">
        <v>1</v>
      </c>
      <c r="S17" s="297" t="s">
        <v>50</v>
      </c>
    </row>
    <row r="18" spans="1:19" s="532" customFormat="1" ht="27" customHeight="1">
      <c r="A18" s="302">
        <v>11</v>
      </c>
      <c r="B18" s="296" t="s">
        <v>112</v>
      </c>
      <c r="C18" s="303" t="s">
        <v>113</v>
      </c>
      <c r="D18" s="295" t="s">
        <v>312</v>
      </c>
      <c r="E18" s="295" t="s">
        <v>312</v>
      </c>
      <c r="F18" s="296">
        <v>1</v>
      </c>
      <c r="G18" s="296">
        <v>1</v>
      </c>
      <c r="H18" s="296">
        <v>1</v>
      </c>
      <c r="I18" s="296">
        <v>1</v>
      </c>
      <c r="J18" s="296" t="s">
        <v>312</v>
      </c>
      <c r="K18" s="296" t="s">
        <v>312</v>
      </c>
      <c r="L18" s="296" t="s">
        <v>312</v>
      </c>
      <c r="M18" s="296" t="s">
        <v>312</v>
      </c>
      <c r="N18" s="296" t="s">
        <v>312</v>
      </c>
      <c r="O18" s="296">
        <v>1</v>
      </c>
      <c r="P18" s="296">
        <v>1</v>
      </c>
      <c r="Q18" s="296" t="s">
        <v>312</v>
      </c>
      <c r="R18" s="296" t="s">
        <v>312</v>
      </c>
      <c r="S18" s="297" t="s">
        <v>50</v>
      </c>
    </row>
    <row r="19" spans="1:19" s="532" customFormat="1" ht="27" customHeight="1">
      <c r="A19" s="302">
        <v>12</v>
      </c>
      <c r="B19" s="296" t="s">
        <v>122</v>
      </c>
      <c r="C19" s="303" t="s">
        <v>123</v>
      </c>
      <c r="D19" s="295">
        <v>1</v>
      </c>
      <c r="E19" s="295" t="s">
        <v>312</v>
      </c>
      <c r="F19" s="296">
        <v>1</v>
      </c>
      <c r="G19" s="296" t="s">
        <v>312</v>
      </c>
      <c r="H19" s="296"/>
      <c r="I19" s="296">
        <v>1</v>
      </c>
      <c r="J19" s="296" t="s">
        <v>312</v>
      </c>
      <c r="K19" s="296" t="s">
        <v>312</v>
      </c>
      <c r="L19" s="296" t="s">
        <v>312</v>
      </c>
      <c r="M19" s="296" t="s">
        <v>312</v>
      </c>
      <c r="N19" s="296" t="s">
        <v>312</v>
      </c>
      <c r="O19" s="296">
        <v>1</v>
      </c>
      <c r="P19" s="296" t="s">
        <v>312</v>
      </c>
      <c r="Q19" s="296" t="s">
        <v>312</v>
      </c>
      <c r="R19" s="296">
        <v>1</v>
      </c>
      <c r="S19" s="908" t="s">
        <v>562</v>
      </c>
    </row>
    <row r="20" spans="1:19" s="532" customFormat="1" ht="27" customHeight="1">
      <c r="A20" s="302">
        <v>13</v>
      </c>
      <c r="B20" s="296" t="s">
        <v>132</v>
      </c>
      <c r="C20" s="303" t="s">
        <v>133</v>
      </c>
      <c r="D20" s="295" t="s">
        <v>312</v>
      </c>
      <c r="E20" s="295">
        <v>1</v>
      </c>
      <c r="F20" s="296">
        <v>1</v>
      </c>
      <c r="G20" s="296">
        <v>1</v>
      </c>
      <c r="H20" s="296">
        <v>1</v>
      </c>
      <c r="I20" s="296" t="s">
        <v>312</v>
      </c>
      <c r="J20" s="296" t="s">
        <v>312</v>
      </c>
      <c r="K20" s="296" t="s">
        <v>312</v>
      </c>
      <c r="L20" s="296" t="s">
        <v>312</v>
      </c>
      <c r="M20" s="296" t="s">
        <v>312</v>
      </c>
      <c r="N20" s="296" t="s">
        <v>312</v>
      </c>
      <c r="O20" s="296">
        <v>1</v>
      </c>
      <c r="P20" s="296" t="s">
        <v>312</v>
      </c>
      <c r="Q20" s="296" t="s">
        <v>312</v>
      </c>
      <c r="R20" s="296" t="s">
        <v>312</v>
      </c>
      <c r="S20" s="297" t="s">
        <v>563</v>
      </c>
    </row>
    <row r="21" spans="1:19" s="532" customFormat="1" ht="27" customHeight="1">
      <c r="A21" s="299">
        <v>14</v>
      </c>
      <c r="B21" s="300" t="s">
        <v>140</v>
      </c>
      <c r="C21" s="301" t="s">
        <v>141</v>
      </c>
      <c r="D21" s="306" t="s">
        <v>312</v>
      </c>
      <c r="E21" s="306">
        <v>1</v>
      </c>
      <c r="F21" s="300">
        <v>1</v>
      </c>
      <c r="G21" s="300">
        <v>1</v>
      </c>
      <c r="H21" s="300">
        <v>1</v>
      </c>
      <c r="I21" s="300" t="s">
        <v>312</v>
      </c>
      <c r="J21" s="300" t="s">
        <v>312</v>
      </c>
      <c r="K21" s="300">
        <v>1</v>
      </c>
      <c r="L21" s="300" t="s">
        <v>312</v>
      </c>
      <c r="M21" s="300" t="s">
        <v>312</v>
      </c>
      <c r="N21" s="300" t="s">
        <v>312</v>
      </c>
      <c r="O21" s="300">
        <v>1</v>
      </c>
      <c r="P21" s="300">
        <v>1</v>
      </c>
      <c r="Q21" s="300"/>
      <c r="R21" s="300" t="s">
        <v>312</v>
      </c>
      <c r="S21" s="307" t="s">
        <v>564</v>
      </c>
    </row>
    <row r="22" spans="1:19" s="532" customFormat="1" ht="27" customHeight="1">
      <c r="A22" s="304">
        <v>15</v>
      </c>
      <c r="B22" s="305" t="s">
        <v>145</v>
      </c>
      <c r="C22" s="894" t="s">
        <v>146</v>
      </c>
      <c r="D22" s="895" t="s">
        <v>312</v>
      </c>
      <c r="E22" s="895">
        <v>1</v>
      </c>
      <c r="F22" s="305">
        <v>1</v>
      </c>
      <c r="G22" s="305">
        <v>1</v>
      </c>
      <c r="H22" s="305">
        <v>1</v>
      </c>
      <c r="I22" s="305">
        <v>1</v>
      </c>
      <c r="J22" s="305">
        <v>1</v>
      </c>
      <c r="K22" s="305" t="s">
        <v>312</v>
      </c>
      <c r="L22" s="305">
        <v>1</v>
      </c>
      <c r="M22" s="305">
        <v>1</v>
      </c>
      <c r="N22" s="305" t="s">
        <v>312</v>
      </c>
      <c r="O22" s="305">
        <v>1</v>
      </c>
      <c r="P22" s="305" t="s">
        <v>312</v>
      </c>
      <c r="Q22" s="305" t="s">
        <v>312</v>
      </c>
      <c r="R22" s="305" t="s">
        <v>312</v>
      </c>
      <c r="S22" s="896" t="s">
        <v>565</v>
      </c>
    </row>
    <row r="23" spans="1:19" s="532" customFormat="1">
      <c r="A23" s="302">
        <v>16</v>
      </c>
      <c r="B23" s="296" t="s">
        <v>156</v>
      </c>
      <c r="C23" s="303" t="s">
        <v>157</v>
      </c>
      <c r="D23" s="295" t="s">
        <v>312</v>
      </c>
      <c r="E23" s="295">
        <v>1</v>
      </c>
      <c r="F23" s="296">
        <v>1</v>
      </c>
      <c r="G23" s="296">
        <v>1</v>
      </c>
      <c r="H23" s="296">
        <v>1</v>
      </c>
      <c r="I23" s="296">
        <v>1</v>
      </c>
      <c r="J23" s="296" t="s">
        <v>312</v>
      </c>
      <c r="K23" s="296" t="s">
        <v>312</v>
      </c>
      <c r="L23" s="296" t="s">
        <v>312</v>
      </c>
      <c r="M23" s="296" t="s">
        <v>312</v>
      </c>
      <c r="N23" s="296" t="s">
        <v>312</v>
      </c>
      <c r="O23" s="296" t="s">
        <v>312</v>
      </c>
      <c r="P23" s="296" t="s">
        <v>312</v>
      </c>
      <c r="Q23" s="296" t="s">
        <v>312</v>
      </c>
      <c r="R23" s="296" t="s">
        <v>312</v>
      </c>
      <c r="S23" s="297" t="s">
        <v>50</v>
      </c>
    </row>
    <row r="24" spans="1:19" s="532" customFormat="1" ht="127.5">
      <c r="A24" s="302">
        <v>17</v>
      </c>
      <c r="B24" s="296" t="s">
        <v>164</v>
      </c>
      <c r="C24" s="303" t="s">
        <v>386</v>
      </c>
      <c r="D24" s="295">
        <v>1</v>
      </c>
      <c r="E24" s="295">
        <v>1</v>
      </c>
      <c r="F24" s="296">
        <v>1</v>
      </c>
      <c r="G24" s="296">
        <v>1</v>
      </c>
      <c r="H24" s="296">
        <v>1</v>
      </c>
      <c r="I24" s="296">
        <v>1</v>
      </c>
      <c r="J24" s="296" t="s">
        <v>312</v>
      </c>
      <c r="K24" s="296">
        <v>1</v>
      </c>
      <c r="L24" s="296" t="s">
        <v>312</v>
      </c>
      <c r="M24" s="296" t="s">
        <v>312</v>
      </c>
      <c r="N24" s="296">
        <v>1</v>
      </c>
      <c r="O24" s="296" t="s">
        <v>312</v>
      </c>
      <c r="P24" s="296">
        <v>1</v>
      </c>
      <c r="Q24" s="296" t="s">
        <v>312</v>
      </c>
      <c r="R24" s="296" t="s">
        <v>312</v>
      </c>
      <c r="S24" s="308" t="s">
        <v>566</v>
      </c>
    </row>
    <row r="25" spans="1:19" s="532" customFormat="1">
      <c r="A25" s="302">
        <v>18</v>
      </c>
      <c r="B25" s="296" t="s">
        <v>173</v>
      </c>
      <c r="C25" s="303" t="s">
        <v>175</v>
      </c>
      <c r="D25" s="295"/>
      <c r="E25" s="295"/>
      <c r="F25" s="296"/>
      <c r="G25" s="296"/>
      <c r="H25" s="296"/>
      <c r="I25" s="296"/>
      <c r="J25" s="296"/>
      <c r="K25" s="296"/>
      <c r="L25" s="296"/>
      <c r="M25" s="296"/>
      <c r="N25" s="296"/>
      <c r="O25" s="296"/>
      <c r="P25" s="296"/>
      <c r="Q25" s="296"/>
      <c r="R25" s="296"/>
      <c r="S25" s="308"/>
    </row>
    <row r="26" spans="1:19" s="532" customFormat="1">
      <c r="A26" s="302">
        <v>18</v>
      </c>
      <c r="B26" s="296" t="s">
        <v>181</v>
      </c>
      <c r="C26" s="303" t="s">
        <v>182</v>
      </c>
      <c r="D26" s="295" t="s">
        <v>312</v>
      </c>
      <c r="E26" s="295"/>
      <c r="F26" s="296">
        <v>1</v>
      </c>
      <c r="G26" s="296" t="s">
        <v>312</v>
      </c>
      <c r="H26" s="296" t="s">
        <v>312</v>
      </c>
      <c r="I26" s="296">
        <v>1</v>
      </c>
      <c r="J26" s="296" t="s">
        <v>312</v>
      </c>
      <c r="K26" s="296" t="s">
        <v>312</v>
      </c>
      <c r="L26" s="296" t="s">
        <v>312</v>
      </c>
      <c r="M26" s="296" t="s">
        <v>312</v>
      </c>
      <c r="N26" s="296" t="s">
        <v>312</v>
      </c>
      <c r="O26" s="296" t="s">
        <v>312</v>
      </c>
      <c r="P26" s="296" t="s">
        <v>312</v>
      </c>
      <c r="Q26" s="296" t="s">
        <v>312</v>
      </c>
      <c r="R26" s="296" t="s">
        <v>312</v>
      </c>
      <c r="S26" s="297" t="s">
        <v>50</v>
      </c>
    </row>
    <row r="27" spans="1:19" s="532" customFormat="1" ht="25.5">
      <c r="A27" s="299">
        <v>19</v>
      </c>
      <c r="B27" s="300" t="s">
        <v>187</v>
      </c>
      <c r="C27" s="301" t="s">
        <v>188</v>
      </c>
      <c r="D27" s="306" t="s">
        <v>312</v>
      </c>
      <c r="E27" s="306">
        <v>1</v>
      </c>
      <c r="F27" s="300">
        <v>1</v>
      </c>
      <c r="G27" s="300" t="s">
        <v>312</v>
      </c>
      <c r="H27" s="300" t="s">
        <v>312</v>
      </c>
      <c r="I27" s="300">
        <v>1</v>
      </c>
      <c r="J27" s="300">
        <v>1</v>
      </c>
      <c r="K27" s="300" t="s">
        <v>312</v>
      </c>
      <c r="L27" s="300" t="s">
        <v>312</v>
      </c>
      <c r="M27" s="300" t="s">
        <v>312</v>
      </c>
      <c r="N27" s="300" t="s">
        <v>312</v>
      </c>
      <c r="O27" s="300" t="s">
        <v>312</v>
      </c>
      <c r="P27" s="300" t="s">
        <v>312</v>
      </c>
      <c r="Q27" s="300" t="s">
        <v>312</v>
      </c>
      <c r="R27" s="300" t="s">
        <v>312</v>
      </c>
      <c r="S27" s="307" t="s">
        <v>595</v>
      </c>
    </row>
    <row r="28" spans="1:19" s="913" customFormat="1" ht="63.75">
      <c r="A28" s="909">
        <v>20</v>
      </c>
      <c r="B28" s="910" t="s">
        <v>187</v>
      </c>
      <c r="C28" s="911" t="s">
        <v>193</v>
      </c>
      <c r="D28" s="912">
        <v>1</v>
      </c>
      <c r="E28" s="305">
        <v>1</v>
      </c>
      <c r="F28" s="305">
        <v>1</v>
      </c>
      <c r="G28" s="305">
        <v>1</v>
      </c>
      <c r="H28" s="305">
        <v>1</v>
      </c>
      <c r="I28" s="305">
        <v>1</v>
      </c>
      <c r="J28" s="305" t="s">
        <v>312</v>
      </c>
      <c r="K28" s="305" t="s">
        <v>312</v>
      </c>
      <c r="L28" s="305" t="s">
        <v>312</v>
      </c>
      <c r="M28" s="305" t="s">
        <v>312</v>
      </c>
      <c r="N28" s="305">
        <v>1</v>
      </c>
      <c r="O28" s="305">
        <v>1</v>
      </c>
      <c r="P28" s="305" t="s">
        <v>312</v>
      </c>
      <c r="Q28" s="305" t="s">
        <v>312</v>
      </c>
      <c r="R28" s="305" t="s">
        <v>312</v>
      </c>
      <c r="S28" s="896" t="s">
        <v>567</v>
      </c>
    </row>
    <row r="29" spans="1:19" s="532" customFormat="1" ht="27" customHeight="1">
      <c r="A29" s="302">
        <v>21</v>
      </c>
      <c r="B29" s="296" t="s">
        <v>198</v>
      </c>
      <c r="C29" s="303" t="s">
        <v>199</v>
      </c>
      <c r="D29" s="295" t="s">
        <v>312</v>
      </c>
      <c r="E29" s="295" t="s">
        <v>312</v>
      </c>
      <c r="F29" s="296" t="s">
        <v>312</v>
      </c>
      <c r="G29" s="296">
        <v>1</v>
      </c>
      <c r="H29" s="296" t="s">
        <v>312</v>
      </c>
      <c r="I29" s="296" t="s">
        <v>312</v>
      </c>
      <c r="J29" s="296">
        <v>1</v>
      </c>
      <c r="K29" s="296">
        <v>1</v>
      </c>
      <c r="L29" s="296">
        <v>1</v>
      </c>
      <c r="M29" s="296" t="s">
        <v>312</v>
      </c>
      <c r="N29" s="296">
        <v>1</v>
      </c>
      <c r="O29" s="296">
        <v>1</v>
      </c>
      <c r="P29" s="296">
        <v>1</v>
      </c>
      <c r="Q29" s="296" t="s">
        <v>312</v>
      </c>
      <c r="R29" s="296">
        <v>1</v>
      </c>
      <c r="S29" s="297" t="s">
        <v>50</v>
      </c>
    </row>
    <row r="30" spans="1:19" s="532" customFormat="1" ht="27" customHeight="1">
      <c r="A30" s="302">
        <v>22</v>
      </c>
      <c r="B30" s="296" t="s">
        <v>198</v>
      </c>
      <c r="C30" s="303" t="s">
        <v>203</v>
      </c>
      <c r="D30" s="295" t="s">
        <v>312</v>
      </c>
      <c r="E30" s="295" t="s">
        <v>312</v>
      </c>
      <c r="F30" s="296">
        <v>1</v>
      </c>
      <c r="G30" s="296" t="s">
        <v>312</v>
      </c>
      <c r="H30" s="296">
        <v>1</v>
      </c>
      <c r="I30" s="296">
        <v>1</v>
      </c>
      <c r="J30" s="296" t="s">
        <v>312</v>
      </c>
      <c r="K30" s="296" t="s">
        <v>312</v>
      </c>
      <c r="L30" s="296" t="s">
        <v>312</v>
      </c>
      <c r="M30" s="296" t="s">
        <v>312</v>
      </c>
      <c r="N30" s="296" t="s">
        <v>312</v>
      </c>
      <c r="O30" s="296" t="s">
        <v>312</v>
      </c>
      <c r="P30" s="296" t="s">
        <v>312</v>
      </c>
      <c r="Q30" s="296" t="s">
        <v>312</v>
      </c>
      <c r="R30" s="296" t="s">
        <v>312</v>
      </c>
      <c r="S30" s="297" t="s">
        <v>568</v>
      </c>
    </row>
    <row r="31" spans="1:19" s="532" customFormat="1" ht="27" customHeight="1">
      <c r="A31" s="302">
        <v>23</v>
      </c>
      <c r="B31" s="296" t="s">
        <v>210</v>
      </c>
      <c r="C31" s="303" t="s">
        <v>212</v>
      </c>
      <c r="D31" s="295" t="s">
        <v>312</v>
      </c>
      <c r="E31" s="295" t="s">
        <v>312</v>
      </c>
      <c r="F31" s="296">
        <v>1</v>
      </c>
      <c r="G31" s="296">
        <v>1</v>
      </c>
      <c r="H31" s="296"/>
      <c r="I31" s="296">
        <v>1</v>
      </c>
      <c r="J31" s="296" t="s">
        <v>312</v>
      </c>
      <c r="K31" s="296" t="s">
        <v>312</v>
      </c>
      <c r="L31" s="296">
        <v>1</v>
      </c>
      <c r="M31" s="296" t="s">
        <v>312</v>
      </c>
      <c r="N31" s="296" t="s">
        <v>312</v>
      </c>
      <c r="O31" s="296">
        <v>1</v>
      </c>
      <c r="P31" s="296" t="s">
        <v>312</v>
      </c>
      <c r="Q31" s="296" t="s">
        <v>312</v>
      </c>
      <c r="R31" s="296" t="s">
        <v>312</v>
      </c>
      <c r="S31" s="297" t="s">
        <v>569</v>
      </c>
    </row>
    <row r="32" spans="1:19" s="532" customFormat="1" ht="63.75">
      <c r="A32" s="302">
        <v>24</v>
      </c>
      <c r="B32" s="296" t="s">
        <v>217</v>
      </c>
      <c r="C32" s="303" t="s">
        <v>218</v>
      </c>
      <c r="D32" s="914" t="s">
        <v>312</v>
      </c>
      <c r="E32" s="914" t="s">
        <v>312</v>
      </c>
      <c r="F32" s="296" t="s">
        <v>312</v>
      </c>
      <c r="G32" s="296">
        <v>1</v>
      </c>
      <c r="H32" s="296" t="s">
        <v>312</v>
      </c>
      <c r="I32" s="296" t="s">
        <v>312</v>
      </c>
      <c r="J32" s="296" t="s">
        <v>312</v>
      </c>
      <c r="K32" s="296">
        <v>1</v>
      </c>
      <c r="L32" s="296" t="s">
        <v>312</v>
      </c>
      <c r="M32" s="296" t="s">
        <v>312</v>
      </c>
      <c r="N32" s="296" t="s">
        <v>312</v>
      </c>
      <c r="O32" s="296" t="s">
        <v>312</v>
      </c>
      <c r="P32" s="296" t="s">
        <v>312</v>
      </c>
      <c r="Q32" s="296" t="s">
        <v>312</v>
      </c>
      <c r="R32" s="296" t="s">
        <v>312</v>
      </c>
      <c r="S32" s="297" t="s">
        <v>570</v>
      </c>
    </row>
    <row r="33" spans="1:19" s="532" customFormat="1" ht="27" customHeight="1">
      <c r="A33" s="302">
        <v>25</v>
      </c>
      <c r="B33" s="296" t="s">
        <v>224</v>
      </c>
      <c r="C33" s="303" t="s">
        <v>225</v>
      </c>
      <c r="D33" s="295" t="s">
        <v>312</v>
      </c>
      <c r="E33" s="295">
        <v>1</v>
      </c>
      <c r="F33" s="296">
        <v>1</v>
      </c>
      <c r="G33" s="296">
        <v>1</v>
      </c>
      <c r="H33" s="296" t="s">
        <v>312</v>
      </c>
      <c r="I33" s="296" t="s">
        <v>312</v>
      </c>
      <c r="J33" s="296" t="s">
        <v>312</v>
      </c>
      <c r="K33" s="296" t="s">
        <v>312</v>
      </c>
      <c r="L33" s="296" t="s">
        <v>312</v>
      </c>
      <c r="M33" s="296" t="s">
        <v>312</v>
      </c>
      <c r="N33" s="296" t="s">
        <v>312</v>
      </c>
      <c r="O33" s="296" t="s">
        <v>312</v>
      </c>
      <c r="P33" s="296" t="s">
        <v>312</v>
      </c>
      <c r="Q33" s="296" t="s">
        <v>312</v>
      </c>
      <c r="R33" s="296" t="s">
        <v>312</v>
      </c>
      <c r="S33" s="297" t="s">
        <v>571</v>
      </c>
    </row>
    <row r="34" spans="1:19" s="532" customFormat="1" ht="51">
      <c r="A34" s="304">
        <v>26</v>
      </c>
      <c r="B34" s="305" t="s">
        <v>230</v>
      </c>
      <c r="C34" s="894" t="s">
        <v>231</v>
      </c>
      <c r="D34" s="895" t="s">
        <v>312</v>
      </c>
      <c r="E34" s="895" t="s">
        <v>312</v>
      </c>
      <c r="F34" s="305">
        <v>1</v>
      </c>
      <c r="G34" s="305">
        <v>1</v>
      </c>
      <c r="H34" s="305">
        <v>1</v>
      </c>
      <c r="I34" s="305" t="s">
        <v>312</v>
      </c>
      <c r="J34" s="305" t="s">
        <v>312</v>
      </c>
      <c r="K34" s="305" t="s">
        <v>312</v>
      </c>
      <c r="L34" s="305">
        <v>1</v>
      </c>
      <c r="M34" s="305" t="s">
        <v>312</v>
      </c>
      <c r="N34" s="305">
        <v>1</v>
      </c>
      <c r="O34" s="305" t="s">
        <v>312</v>
      </c>
      <c r="P34" s="305" t="s">
        <v>312</v>
      </c>
      <c r="Q34" s="305" t="s">
        <v>312</v>
      </c>
      <c r="R34" s="305" t="s">
        <v>312</v>
      </c>
      <c r="S34" s="896" t="s">
        <v>572</v>
      </c>
    </row>
    <row r="35" spans="1:19" s="532" customFormat="1" ht="27" customHeight="1">
      <c r="A35" s="302">
        <v>27</v>
      </c>
      <c r="B35" s="296" t="s">
        <v>239</v>
      </c>
      <c r="C35" s="303" t="s">
        <v>240</v>
      </c>
      <c r="D35" s="295" t="s">
        <v>312</v>
      </c>
      <c r="E35" s="295" t="s">
        <v>312</v>
      </c>
      <c r="F35" s="296" t="s">
        <v>312</v>
      </c>
      <c r="G35" s="296">
        <v>1</v>
      </c>
      <c r="H35" s="296"/>
      <c r="I35" s="296" t="s">
        <v>312</v>
      </c>
      <c r="J35" s="296" t="s">
        <v>312</v>
      </c>
      <c r="K35" s="296" t="s">
        <v>312</v>
      </c>
      <c r="L35" s="296">
        <v>1</v>
      </c>
      <c r="M35" s="296" t="s">
        <v>312</v>
      </c>
      <c r="N35" s="296" t="s">
        <v>312</v>
      </c>
      <c r="O35" s="296" t="s">
        <v>312</v>
      </c>
      <c r="P35" s="296" t="s">
        <v>312</v>
      </c>
      <c r="Q35" s="296" t="s">
        <v>312</v>
      </c>
      <c r="R35" s="296" t="s">
        <v>312</v>
      </c>
      <c r="S35" s="297" t="s">
        <v>573</v>
      </c>
    </row>
    <row r="36" spans="1:19" s="532" customFormat="1" ht="27" customHeight="1">
      <c r="A36" s="304">
        <v>28</v>
      </c>
      <c r="B36" s="305" t="s">
        <v>246</v>
      </c>
      <c r="C36" s="894" t="s">
        <v>247</v>
      </c>
      <c r="D36" s="895" t="s">
        <v>312</v>
      </c>
      <c r="E36" s="895">
        <v>1</v>
      </c>
      <c r="F36" s="305">
        <v>1</v>
      </c>
      <c r="G36" s="305">
        <v>1</v>
      </c>
      <c r="H36" s="305">
        <v>1</v>
      </c>
      <c r="I36" s="305" t="s">
        <v>312</v>
      </c>
      <c r="J36" s="305" t="s">
        <v>312</v>
      </c>
      <c r="K36" s="305">
        <v>1</v>
      </c>
      <c r="L36" s="305" t="s">
        <v>312</v>
      </c>
      <c r="M36" s="305" t="s">
        <v>312</v>
      </c>
      <c r="N36" s="305" t="s">
        <v>312</v>
      </c>
      <c r="O36" s="305">
        <v>1</v>
      </c>
      <c r="P36" s="305" t="s">
        <v>312</v>
      </c>
      <c r="Q36" s="305"/>
      <c r="R36" s="305" t="s">
        <v>312</v>
      </c>
      <c r="S36" s="896" t="s">
        <v>564</v>
      </c>
    </row>
    <row r="37" spans="1:19" s="532" customFormat="1" ht="27" customHeight="1">
      <c r="A37" s="302">
        <v>29</v>
      </c>
      <c r="B37" s="296" t="s">
        <v>251</v>
      </c>
      <c r="C37" s="303" t="s">
        <v>252</v>
      </c>
      <c r="D37" s="295" t="s">
        <v>312</v>
      </c>
      <c r="E37" s="295"/>
      <c r="F37" s="296">
        <v>1</v>
      </c>
      <c r="G37" s="296">
        <v>1</v>
      </c>
      <c r="H37" s="296"/>
      <c r="I37" s="296">
        <v>1</v>
      </c>
      <c r="J37" s="296" t="s">
        <v>312</v>
      </c>
      <c r="K37" s="296" t="s">
        <v>312</v>
      </c>
      <c r="L37" s="296" t="s">
        <v>312</v>
      </c>
      <c r="M37" s="296" t="s">
        <v>312</v>
      </c>
      <c r="N37" s="296" t="s">
        <v>312</v>
      </c>
      <c r="O37" s="296">
        <v>1</v>
      </c>
      <c r="P37" s="296"/>
      <c r="Q37" s="296" t="s">
        <v>312</v>
      </c>
      <c r="R37" s="296" t="s">
        <v>312</v>
      </c>
      <c r="S37" s="297" t="s">
        <v>574</v>
      </c>
    </row>
    <row r="38" spans="1:19" s="532" customFormat="1" ht="27" customHeight="1">
      <c r="A38" s="302">
        <v>30</v>
      </c>
      <c r="B38" s="296" t="s">
        <v>258</v>
      </c>
      <c r="C38" s="303" t="s">
        <v>259</v>
      </c>
      <c r="D38" s="295">
        <v>1</v>
      </c>
      <c r="E38" s="295">
        <v>1</v>
      </c>
      <c r="F38" s="296">
        <v>1</v>
      </c>
      <c r="G38" s="296">
        <v>1</v>
      </c>
      <c r="H38" s="296">
        <v>1</v>
      </c>
      <c r="I38" s="296" t="s">
        <v>312</v>
      </c>
      <c r="J38" s="296">
        <v>1</v>
      </c>
      <c r="K38" s="296">
        <v>1</v>
      </c>
      <c r="L38" s="296">
        <v>1</v>
      </c>
      <c r="M38" s="296" t="s">
        <v>312</v>
      </c>
      <c r="N38" s="296" t="s">
        <v>312</v>
      </c>
      <c r="O38" s="296">
        <v>1</v>
      </c>
      <c r="P38" s="296" t="s">
        <v>312</v>
      </c>
      <c r="Q38" s="296" t="s">
        <v>312</v>
      </c>
      <c r="R38" s="296" t="s">
        <v>312</v>
      </c>
      <c r="S38" s="297" t="s">
        <v>575</v>
      </c>
    </row>
    <row r="39" spans="1:19" s="532" customFormat="1" ht="27" customHeight="1">
      <c r="A39" s="302">
        <v>31</v>
      </c>
      <c r="B39" s="296" t="s">
        <v>269</v>
      </c>
      <c r="C39" s="303" t="s">
        <v>270</v>
      </c>
      <c r="D39" s="295" t="s">
        <v>312</v>
      </c>
      <c r="E39" s="295">
        <v>1</v>
      </c>
      <c r="F39" s="296">
        <v>1</v>
      </c>
      <c r="G39" s="296">
        <v>1</v>
      </c>
      <c r="H39" s="296"/>
      <c r="I39" s="296">
        <v>1</v>
      </c>
      <c r="J39" s="296">
        <v>1</v>
      </c>
      <c r="K39" s="296" t="s">
        <v>312</v>
      </c>
      <c r="L39" s="296" t="s">
        <v>312</v>
      </c>
      <c r="M39" s="296" t="s">
        <v>312</v>
      </c>
      <c r="N39" s="296" t="s">
        <v>312</v>
      </c>
      <c r="O39" s="296" t="s">
        <v>312</v>
      </c>
      <c r="P39" s="296">
        <v>1</v>
      </c>
      <c r="Q39" s="296" t="s">
        <v>312</v>
      </c>
      <c r="R39" s="296" t="s">
        <v>312</v>
      </c>
      <c r="S39" s="297" t="s">
        <v>576</v>
      </c>
    </row>
    <row r="40" spans="1:19" s="532" customFormat="1" ht="27" customHeight="1">
      <c r="A40" s="304">
        <v>32</v>
      </c>
      <c r="B40" s="305" t="s">
        <v>277</v>
      </c>
      <c r="C40" s="894" t="s">
        <v>278</v>
      </c>
      <c r="D40" s="895" t="s">
        <v>312</v>
      </c>
      <c r="E40" s="895">
        <v>1</v>
      </c>
      <c r="F40" s="305" t="s">
        <v>312</v>
      </c>
      <c r="G40" s="305">
        <v>1</v>
      </c>
      <c r="H40" s="305">
        <v>1</v>
      </c>
      <c r="I40" s="305" t="s">
        <v>312</v>
      </c>
      <c r="J40" s="305">
        <v>1</v>
      </c>
      <c r="K40" s="305" t="s">
        <v>312</v>
      </c>
      <c r="L40" s="305">
        <v>1</v>
      </c>
      <c r="M40" s="305" t="s">
        <v>312</v>
      </c>
      <c r="N40" s="305" t="s">
        <v>312</v>
      </c>
      <c r="O40" s="305" t="s">
        <v>312</v>
      </c>
      <c r="P40" s="305" t="s">
        <v>312</v>
      </c>
      <c r="Q40" s="305" t="s">
        <v>312</v>
      </c>
      <c r="R40" s="305" t="s">
        <v>312</v>
      </c>
      <c r="S40" s="896" t="s">
        <v>577</v>
      </c>
    </row>
    <row r="41" spans="1:19" s="532" customFormat="1" ht="27" customHeight="1">
      <c r="A41" s="302">
        <v>33</v>
      </c>
      <c r="B41" s="296" t="s">
        <v>285</v>
      </c>
      <c r="C41" s="303" t="s">
        <v>286</v>
      </c>
      <c r="D41" s="295" t="s">
        <v>312</v>
      </c>
      <c r="E41" s="295" t="s">
        <v>312</v>
      </c>
      <c r="F41" s="296">
        <v>1</v>
      </c>
      <c r="G41" s="296">
        <v>1</v>
      </c>
      <c r="H41" s="296" t="s">
        <v>312</v>
      </c>
      <c r="I41" s="296" t="s">
        <v>312</v>
      </c>
      <c r="J41" s="296" t="s">
        <v>312</v>
      </c>
      <c r="K41" s="296" t="s">
        <v>312</v>
      </c>
      <c r="L41" s="296" t="s">
        <v>312</v>
      </c>
      <c r="M41" s="296" t="s">
        <v>312</v>
      </c>
      <c r="N41" s="296" t="s">
        <v>312</v>
      </c>
      <c r="O41" s="296" t="s">
        <v>312</v>
      </c>
      <c r="P41" s="296" t="s">
        <v>312</v>
      </c>
      <c r="Q41" s="296" t="s">
        <v>312</v>
      </c>
      <c r="R41" s="296" t="s">
        <v>312</v>
      </c>
      <c r="S41" s="297" t="s">
        <v>50</v>
      </c>
    </row>
    <row r="42" spans="1:19" s="532" customFormat="1" ht="27" customHeight="1">
      <c r="A42" s="302">
        <v>34</v>
      </c>
      <c r="B42" s="296" t="s">
        <v>287</v>
      </c>
      <c r="C42" s="303" t="s">
        <v>288</v>
      </c>
      <c r="D42" s="295" t="s">
        <v>312</v>
      </c>
      <c r="E42" s="295">
        <v>1</v>
      </c>
      <c r="F42" s="296">
        <v>1</v>
      </c>
      <c r="G42" s="296">
        <v>1</v>
      </c>
      <c r="H42" s="296">
        <v>1</v>
      </c>
      <c r="I42" s="296" t="s">
        <v>312</v>
      </c>
      <c r="J42" s="296" t="s">
        <v>312</v>
      </c>
      <c r="K42" s="296" t="s">
        <v>312</v>
      </c>
      <c r="L42" s="296" t="s">
        <v>312</v>
      </c>
      <c r="M42" s="296" t="s">
        <v>312</v>
      </c>
      <c r="N42" s="296" t="s">
        <v>312</v>
      </c>
      <c r="O42" s="296">
        <v>1</v>
      </c>
      <c r="P42" s="296">
        <v>1</v>
      </c>
      <c r="Q42" s="296" t="s">
        <v>312</v>
      </c>
      <c r="R42" s="296" t="s">
        <v>312</v>
      </c>
      <c r="S42" s="297" t="s">
        <v>578</v>
      </c>
    </row>
    <row r="43" spans="1:19" s="532" customFormat="1" ht="27" customHeight="1">
      <c r="A43" s="302">
        <v>35</v>
      </c>
      <c r="B43" s="296" t="s">
        <v>295</v>
      </c>
      <c r="C43" s="303" t="s">
        <v>296</v>
      </c>
      <c r="D43" s="295" t="s">
        <v>312</v>
      </c>
      <c r="E43" s="295" t="s">
        <v>312</v>
      </c>
      <c r="F43" s="296">
        <v>1</v>
      </c>
      <c r="G43" s="296">
        <v>1</v>
      </c>
      <c r="H43" s="296">
        <v>1</v>
      </c>
      <c r="I43" s="296">
        <v>1</v>
      </c>
      <c r="J43" s="296" t="s">
        <v>312</v>
      </c>
      <c r="K43" s="296" t="s">
        <v>312</v>
      </c>
      <c r="L43" s="296">
        <v>1</v>
      </c>
      <c r="M43" s="296" t="s">
        <v>312</v>
      </c>
      <c r="N43" s="296" t="s">
        <v>312</v>
      </c>
      <c r="O43" s="296" t="s">
        <v>312</v>
      </c>
      <c r="P43" s="296" t="s">
        <v>312</v>
      </c>
      <c r="Q43" s="296" t="s">
        <v>312</v>
      </c>
      <c r="R43" s="296" t="s">
        <v>312</v>
      </c>
      <c r="S43" s="297" t="s">
        <v>579</v>
      </c>
    </row>
    <row r="44" spans="1:19" s="532" customFormat="1" ht="38.25" customHeight="1">
      <c r="A44" s="302">
        <v>36</v>
      </c>
      <c r="B44" s="296" t="s">
        <v>305</v>
      </c>
      <c r="C44" s="303" t="s">
        <v>306</v>
      </c>
      <c r="D44" s="295" t="s">
        <v>312</v>
      </c>
      <c r="E44" s="295">
        <v>1</v>
      </c>
      <c r="F44" s="296" t="s">
        <v>312</v>
      </c>
      <c r="G44" s="296">
        <v>1</v>
      </c>
      <c r="H44" s="296">
        <v>1</v>
      </c>
      <c r="I44" s="296" t="s">
        <v>312</v>
      </c>
      <c r="J44" s="296" t="s">
        <v>312</v>
      </c>
      <c r="K44" s="296" t="s">
        <v>312</v>
      </c>
      <c r="L44" s="296">
        <v>1</v>
      </c>
      <c r="M44" s="296" t="s">
        <v>312</v>
      </c>
      <c r="N44" s="296" t="s">
        <v>312</v>
      </c>
      <c r="O44" s="296" t="s">
        <v>312</v>
      </c>
      <c r="P44" s="296" t="s">
        <v>312</v>
      </c>
      <c r="Q44" s="296" t="s">
        <v>312</v>
      </c>
      <c r="R44" s="296" t="s">
        <v>312</v>
      </c>
      <c r="S44" s="297" t="s">
        <v>50</v>
      </c>
    </row>
    <row r="45" spans="1:19" s="532" customFormat="1" ht="127.5">
      <c r="A45" s="302">
        <v>37</v>
      </c>
      <c r="B45" s="296" t="s">
        <v>314</v>
      </c>
      <c r="C45" s="303" t="s">
        <v>315</v>
      </c>
      <c r="D45" s="295">
        <v>1</v>
      </c>
      <c r="E45" s="295" t="s">
        <v>312</v>
      </c>
      <c r="F45" s="296">
        <v>7</v>
      </c>
      <c r="G45" s="296" t="s">
        <v>312</v>
      </c>
      <c r="H45" s="296" t="s">
        <v>312</v>
      </c>
      <c r="I45" s="915">
        <v>3</v>
      </c>
      <c r="J45" s="296" t="s">
        <v>312</v>
      </c>
      <c r="K45" s="296" t="s">
        <v>312</v>
      </c>
      <c r="L45" s="296" t="s">
        <v>312</v>
      </c>
      <c r="M45" s="296" t="s">
        <v>312</v>
      </c>
      <c r="N45" s="296" t="s">
        <v>312</v>
      </c>
      <c r="O45" s="296">
        <v>1</v>
      </c>
      <c r="P45" s="296" t="s">
        <v>312</v>
      </c>
      <c r="Q45" s="296" t="s">
        <v>312</v>
      </c>
      <c r="R45" s="296" t="s">
        <v>312</v>
      </c>
      <c r="S45" s="297" t="s">
        <v>580</v>
      </c>
    </row>
    <row r="46" spans="1:19" s="532" customFormat="1" ht="38.25">
      <c r="A46" s="302">
        <v>38</v>
      </c>
      <c r="B46" s="296" t="s">
        <v>324</v>
      </c>
      <c r="C46" s="303" t="s">
        <v>325</v>
      </c>
      <c r="D46" s="295" t="s">
        <v>312</v>
      </c>
      <c r="E46" s="295" t="s">
        <v>312</v>
      </c>
      <c r="F46" s="296">
        <v>1</v>
      </c>
      <c r="G46" s="296">
        <v>1</v>
      </c>
      <c r="H46" s="296"/>
      <c r="I46" s="296">
        <v>1</v>
      </c>
      <c r="J46" s="296" t="s">
        <v>312</v>
      </c>
      <c r="K46" s="296" t="s">
        <v>312</v>
      </c>
      <c r="L46" s="296">
        <v>1</v>
      </c>
      <c r="M46" s="296" t="s">
        <v>312</v>
      </c>
      <c r="N46" s="296" t="s">
        <v>312</v>
      </c>
      <c r="O46" s="296">
        <v>1</v>
      </c>
      <c r="P46" s="296" t="s">
        <v>312</v>
      </c>
      <c r="Q46" s="296" t="s">
        <v>312</v>
      </c>
      <c r="R46" s="296" t="s">
        <v>312</v>
      </c>
      <c r="S46" s="297" t="s">
        <v>581</v>
      </c>
    </row>
    <row r="47" spans="1:19" s="532" customFormat="1" ht="38.25">
      <c r="A47" s="916">
        <v>39</v>
      </c>
      <c r="B47" s="916" t="s">
        <v>334</v>
      </c>
      <c r="C47" s="917" t="s">
        <v>335</v>
      </c>
      <c r="D47" s="918" t="s">
        <v>312</v>
      </c>
      <c r="E47" s="919">
        <v>1</v>
      </c>
      <c r="F47" s="916">
        <v>1</v>
      </c>
      <c r="G47" s="916" t="s">
        <v>312</v>
      </c>
      <c r="H47" s="916" t="s">
        <v>312</v>
      </c>
      <c r="I47" s="916" t="s">
        <v>312</v>
      </c>
      <c r="J47" s="916">
        <v>1</v>
      </c>
      <c r="K47" s="916" t="s">
        <v>312</v>
      </c>
      <c r="L47" s="916" t="s">
        <v>312</v>
      </c>
      <c r="M47" s="916">
        <v>1</v>
      </c>
      <c r="N47" s="916">
        <v>1</v>
      </c>
      <c r="O47" s="916">
        <v>1</v>
      </c>
      <c r="P47" s="916">
        <v>1</v>
      </c>
      <c r="Q47" s="916" t="s">
        <v>312</v>
      </c>
      <c r="R47" s="916" t="s">
        <v>312</v>
      </c>
      <c r="S47" s="920" t="s">
        <v>582</v>
      </c>
    </row>
    <row r="48" spans="1:19" s="39" customFormat="1" ht="27" customHeight="1">
      <c r="A48" s="309"/>
      <c r="B48" s="310"/>
      <c r="C48" s="311"/>
      <c r="D48" s="312">
        <f>SUM(D8:D47)</f>
        <v>8</v>
      </c>
      <c r="E48" s="312">
        <f t="shared" ref="E48:R48" si="0">SUM(E8:E47)</f>
        <v>19</v>
      </c>
      <c r="F48" s="312">
        <f t="shared" si="0"/>
        <v>37</v>
      </c>
      <c r="G48" s="312">
        <f t="shared" si="0"/>
        <v>28</v>
      </c>
      <c r="H48" s="312">
        <f t="shared" si="0"/>
        <v>20</v>
      </c>
      <c r="I48" s="312">
        <f t="shared" si="0"/>
        <v>18</v>
      </c>
      <c r="J48" s="312">
        <f t="shared" si="0"/>
        <v>11</v>
      </c>
      <c r="K48" s="312">
        <f t="shared" si="0"/>
        <v>9</v>
      </c>
      <c r="L48" s="312">
        <f t="shared" si="0"/>
        <v>13</v>
      </c>
      <c r="M48" s="312">
        <f t="shared" si="0"/>
        <v>4</v>
      </c>
      <c r="N48" s="312">
        <f t="shared" si="0"/>
        <v>9</v>
      </c>
      <c r="O48" s="312">
        <f t="shared" si="0"/>
        <v>19</v>
      </c>
      <c r="P48" s="312">
        <f t="shared" si="0"/>
        <v>9</v>
      </c>
      <c r="Q48" s="312">
        <f t="shared" si="0"/>
        <v>1</v>
      </c>
      <c r="R48" s="312">
        <f t="shared" si="0"/>
        <v>6</v>
      </c>
      <c r="S48" s="313"/>
    </row>
  </sheetData>
  <pageMargins left="0.7" right="0.7" top="0.75" bottom="0.75" header="0.3" footer="0.3"/>
  <legacy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8b21993-ce11-4ddf-a65b-24cbd7bc94d0" xsi:nil="true"/>
    <lcf76f155ced4ddcb4097134ff3c332f xmlns="57ee3a66-b82c-4b3c-91e1-749e7191f455">
      <Terms xmlns="http://schemas.microsoft.com/office/infopath/2007/PartnerControls"/>
    </lcf76f155ced4ddcb4097134ff3c332f>
    <SharedWithUsers xmlns="5dd7d9a2-19fe-4da7-b1b5-7993cafc840d">
      <UserInfo>
        <DisplayName>Bernardo Nascimento</DisplayName>
        <AccountId>1702</AccountId>
        <AccountType/>
      </UserInfo>
      <UserInfo>
        <DisplayName>Anna Kulik</DisplayName>
        <AccountId>60</AccountId>
        <AccountType/>
      </UserInfo>
      <UserInfo>
        <DisplayName>Nicholas Mallia</DisplayName>
        <AccountId>596</AccountId>
        <AccountType/>
      </UserInfo>
      <UserInfo>
        <DisplayName>Enrica Cremonini</DisplayName>
        <AccountId>2581</AccountId>
        <AccountType/>
      </UserInfo>
      <UserInfo>
        <DisplayName>Barbara Domenici</DisplayName>
        <AccountId>95</AccountId>
        <AccountType/>
      </UserInfo>
      <UserInfo>
        <DisplayName>Irina Bussoli</DisplayName>
        <AccountId>13</AccountId>
        <AccountType/>
      </UserInfo>
    </SharedWithUsers>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CF933682D644544EB02D4B7EC1D30091" ma:contentTypeVersion="18" ma:contentTypeDescription="Create a new document." ma:contentTypeScope="" ma:versionID="bc3798055ee96e22534e95c1704a3459">
  <xsd:schema xmlns:xsd="http://www.w3.org/2001/XMLSchema" xmlns:xs="http://www.w3.org/2001/XMLSchema" xmlns:p="http://schemas.microsoft.com/office/2006/metadata/properties" xmlns:ns2="5dd7d9a2-19fe-4da7-b1b5-7993cafc840d" xmlns:ns3="57ee3a66-b82c-4b3c-91e1-749e7191f455" xmlns:ns4="d8b21993-ce11-4ddf-a65b-24cbd7bc94d0" targetNamespace="http://schemas.microsoft.com/office/2006/metadata/properties" ma:root="true" ma:fieldsID="762ba612080e27efc096fa4c45c0d44a" ns2:_="" ns3:_="" ns4:_="">
    <xsd:import namespace="5dd7d9a2-19fe-4da7-b1b5-7993cafc840d"/>
    <xsd:import namespace="57ee3a66-b82c-4b3c-91e1-749e7191f455"/>
    <xsd:import namespace="d8b21993-ce11-4ddf-a65b-24cbd7bc94d0"/>
    <xsd:element name="properties">
      <xsd:complexType>
        <xsd:sequence>
          <xsd:element name="documentManagement">
            <xsd:complexType>
              <xsd:all>
                <xsd:element ref="ns2:SharedWithUsers" minOccurs="0"/>
                <xsd:element ref="ns2:SharingHintHash"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LengthInSeconds"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7d9a2-19fe-4da7-b1b5-7993cafc840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Sharing Hint Hash" ma:internalName="SharingHintHash" ma:readOnly="true">
      <xsd:simpleType>
        <xsd:restriction base="dms:Text"/>
      </xsd:simpleType>
    </xsd:element>
    <xsd:element name="SharedWithDetails" ma:index="10"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7ee3a66-b82c-4b3c-91e1-749e7191f455"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ab796ad-c845-4334-9eb7-2cb8c3c86e1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8b21993-ce11-4ddf-a65b-24cbd7bc94d0"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3443dbb-b4ee-47b0-a9ca-7a0380ebe64c}" ma:internalName="TaxCatchAll" ma:showField="CatchAllData" ma:web="d8b21993-ce11-4ddf-a65b-24cbd7bc94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E558954-7DB8-4988-BA95-3D1BFF27E16A}">
  <ds:schemaRefs>
    <ds:schemaRef ds:uri="http://schemas.microsoft.com/office/2006/metadata/properties"/>
    <ds:schemaRef ds:uri="http://schemas.microsoft.com/office/infopath/2007/PartnerControls"/>
    <ds:schemaRef ds:uri="d8b21993-ce11-4ddf-a65b-24cbd7bc94d0"/>
    <ds:schemaRef ds:uri="57ee3a66-b82c-4b3c-91e1-749e7191f455"/>
    <ds:schemaRef ds:uri="5dd7d9a2-19fe-4da7-b1b5-7993cafc840d"/>
  </ds:schemaRefs>
</ds:datastoreItem>
</file>

<file path=customXml/itemProps2.xml><?xml version="1.0" encoding="utf-8"?>
<ds:datastoreItem xmlns:ds="http://schemas.openxmlformats.org/officeDocument/2006/customXml" ds:itemID="{14BEF856-FDA6-488F-ABAB-E12033B51BD7}">
  <ds:schemaRefs>
    <ds:schemaRef ds:uri="http://schemas.microsoft.com/DataMashup"/>
  </ds:schemaRefs>
</ds:datastoreItem>
</file>

<file path=customXml/itemProps3.xml><?xml version="1.0" encoding="utf-8"?>
<ds:datastoreItem xmlns:ds="http://schemas.openxmlformats.org/officeDocument/2006/customXml" ds:itemID="{5B49071A-0284-4614-838E-7C615E71D8D0}"/>
</file>

<file path=customXml/itemProps4.xml><?xml version="1.0" encoding="utf-8"?>
<ds:datastoreItem xmlns:ds="http://schemas.openxmlformats.org/officeDocument/2006/customXml" ds:itemID="{5DB6415F-CCFE-40C8-88D3-B618F0A3207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2" baseType="variant">
      <vt:variant>
        <vt:lpstr>Worksheets</vt:lpstr>
      </vt:variant>
      <vt:variant>
        <vt:i4>8</vt:i4>
      </vt:variant>
    </vt:vector>
  </HeadingPairs>
  <TitlesOfParts>
    <vt:vector size="8" baseType="lpstr">
      <vt:lpstr>1. General Information</vt:lpstr>
      <vt:lpstr>2. Governance</vt:lpstr>
      <vt:lpstr>3. Participants</vt:lpstr>
      <vt:lpstr>4. Revenues</vt:lpstr>
      <vt:lpstr>5. Custody</vt:lpstr>
      <vt:lpstr>6. Corporate actions</vt:lpstr>
      <vt:lpstr>7. Financial instr. &amp; account</vt:lpstr>
      <vt:lpstr>8. Services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Irina</dc:creator>
  <cp:keywords/>
  <dc:description/>
  <cp:lastModifiedBy>Irina Bussoli</cp:lastModifiedBy>
  <cp:revision/>
  <dcterms:created xsi:type="dcterms:W3CDTF">2020-05-04T12:44:54Z</dcterms:created>
  <dcterms:modified xsi:type="dcterms:W3CDTF">2026-01-21T14:48:30Z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119c9c6-c312-493f-bc91-1871f81047af_Enabled">
    <vt:lpwstr>True</vt:lpwstr>
  </property>
  <property fmtid="{D5CDD505-2E9C-101B-9397-08002B2CF9AE}" pid="3" name="MSIP_Label_a119c9c6-c312-493f-bc91-1871f81047af_SiteId">
    <vt:lpwstr>faac5f16-6c6a-4379-bf59-205b22f007ec</vt:lpwstr>
  </property>
  <property fmtid="{D5CDD505-2E9C-101B-9397-08002B2CF9AE}" pid="4" name="MSIP_Label_a119c9c6-c312-493f-bc91-1871f81047af_Owner">
    <vt:lpwstr>ialvarez@grupobme.es</vt:lpwstr>
  </property>
  <property fmtid="{D5CDD505-2E9C-101B-9397-08002B2CF9AE}" pid="5" name="MSIP_Label_a119c9c6-c312-493f-bc91-1871f81047af_SetDate">
    <vt:lpwstr>2020-06-01T14:06:32.6618055Z</vt:lpwstr>
  </property>
  <property fmtid="{D5CDD505-2E9C-101B-9397-08002B2CF9AE}" pid="6" name="MSIP_Label_a119c9c6-c312-493f-bc91-1871f81047af_Name">
    <vt:lpwstr>Internal</vt:lpwstr>
  </property>
  <property fmtid="{D5CDD505-2E9C-101B-9397-08002B2CF9AE}" pid="7" name="MSIP_Label_a119c9c6-c312-493f-bc91-1871f81047af_Application">
    <vt:lpwstr>Microsoft Azure Information Protection</vt:lpwstr>
  </property>
  <property fmtid="{D5CDD505-2E9C-101B-9397-08002B2CF9AE}" pid="8" name="MSIP_Label_a119c9c6-c312-493f-bc91-1871f81047af_ActionId">
    <vt:lpwstr>561ad5b2-aadd-4666-8792-cd5d00f06ab6</vt:lpwstr>
  </property>
  <property fmtid="{D5CDD505-2E9C-101B-9397-08002B2CF9AE}" pid="9" name="MSIP_Label_a119c9c6-c312-493f-bc91-1871f81047af_Extended_MSFT_Method">
    <vt:lpwstr>Automatic</vt:lpwstr>
  </property>
  <property fmtid="{D5CDD505-2E9C-101B-9397-08002B2CF9AE}" pid="10" name="ContentTypeId">
    <vt:lpwstr>0x010100CF933682D644544EB02D4B7EC1D30091</vt:lpwstr>
  </property>
  <property fmtid="{D5CDD505-2E9C-101B-9397-08002B2CF9AE}" pid="11" name="MSIP_Label_e99e5f92-716e-44d1-9a65-82cabe9dd1e7_Enabled">
    <vt:lpwstr>true</vt:lpwstr>
  </property>
  <property fmtid="{D5CDD505-2E9C-101B-9397-08002B2CF9AE}" pid="12" name="MSIP_Label_e99e5f92-716e-44d1-9a65-82cabe9dd1e7_SetDate">
    <vt:lpwstr>2022-04-22T14:08:07Z</vt:lpwstr>
  </property>
  <property fmtid="{D5CDD505-2E9C-101B-9397-08002B2CF9AE}" pid="13" name="MSIP_Label_e99e5f92-716e-44d1-9a65-82cabe9dd1e7_Method">
    <vt:lpwstr>Standard</vt:lpwstr>
  </property>
  <property fmtid="{D5CDD505-2E9C-101B-9397-08002B2CF9AE}" pid="14" name="MSIP_Label_e99e5f92-716e-44d1-9a65-82cabe9dd1e7_Name">
    <vt:lpwstr>General</vt:lpwstr>
  </property>
  <property fmtid="{D5CDD505-2E9C-101B-9397-08002B2CF9AE}" pid="15" name="MSIP_Label_e99e5f92-716e-44d1-9a65-82cabe9dd1e7_SiteId">
    <vt:lpwstr>282ba4e6-052f-4fa7-bbaa-95b7e4404b3e</vt:lpwstr>
  </property>
  <property fmtid="{D5CDD505-2E9C-101B-9397-08002B2CF9AE}" pid="16" name="MSIP_Label_e99e5f92-716e-44d1-9a65-82cabe9dd1e7_ActionId">
    <vt:lpwstr>a7b02753-b266-468c-8410-79bca9179a99</vt:lpwstr>
  </property>
  <property fmtid="{D5CDD505-2E9C-101B-9397-08002B2CF9AE}" pid="17" name="MSIP_Label_e99e5f92-716e-44d1-9a65-82cabe9dd1e7_ContentBits">
    <vt:lpwstr>0</vt:lpwstr>
  </property>
  <property fmtid="{D5CDD505-2E9C-101B-9397-08002B2CF9AE}" pid="18" name="MediaServiceImageTags">
    <vt:lpwstr/>
  </property>
</Properties>
</file>