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drawings/drawing1.xml" ContentType="application/vnd.openxmlformats-officedocument.drawing+xml"/>
  <Override PartName="/xl/comments9.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fileSharing readOnlyRecommended="1"/>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3 data/"/>
    </mc:Choice>
  </mc:AlternateContent>
  <xr:revisionPtr revIDLastSave="354" documentId="14_{4AACE645-2075-4E2B-B072-BD79CEC0DF2C}" xr6:coauthVersionLast="47" xr6:coauthVersionMax="47" xr10:uidLastSave="{32370379-525E-4144-BBE7-2C53751035DA}"/>
  <bookViews>
    <workbookView xWindow="-120" yWindow="-120" windowWidth="25440" windowHeight="15390" tabRatio="764" firstSheet="1" activeTab="8"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5" r:id="rId8"/>
    <sheet name="9A. Links Matrix" sheetId="14" r:id="rId9"/>
  </sheets>
  <definedNames>
    <definedName name="_xlnm._FilterDatabase" localSheetId="0" hidden="1">'1. General Information'!$A$6:$J$45</definedName>
    <definedName name="ACG">#REF!</definedName>
    <definedName name="ECSD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5" l="1"/>
  <c r="F45" i="5"/>
  <c r="G45" i="5"/>
  <c r="H45" i="5"/>
  <c r="I45" i="5"/>
  <c r="J45" i="5"/>
  <c r="K45" i="5"/>
  <c r="L45" i="5"/>
  <c r="M45" i="5"/>
  <c r="N45" i="5"/>
  <c r="O45" i="5"/>
  <c r="P45" i="5"/>
  <c r="Q45" i="5"/>
  <c r="R45" i="5"/>
  <c r="D45" i="5"/>
  <c r="T105" i="10"/>
  <c r="L91" i="8"/>
  <c r="W108" i="10"/>
  <c r="V108" i="10"/>
  <c r="U108" i="10"/>
  <c r="T108" i="10"/>
  <c r="S108" i="10"/>
  <c r="R108" i="10"/>
  <c r="X108" i="10" s="1"/>
  <c r="Y106" i="10" s="1"/>
  <c r="O108" i="10"/>
  <c r="N108" i="10"/>
  <c r="M108" i="10"/>
  <c r="L108" i="10"/>
  <c r="K108" i="10"/>
  <c r="J108" i="10"/>
  <c r="P108" i="10" s="1"/>
  <c r="X107" i="10"/>
  <c r="P107" i="10"/>
  <c r="X106" i="10"/>
  <c r="P106" i="10"/>
  <c r="G106" i="10"/>
  <c r="H38" i="9"/>
  <c r="I38" i="9" s="1"/>
  <c r="K76" i="8"/>
  <c r="K75" i="8"/>
  <c r="L75" i="8" s="1"/>
  <c r="W51" i="10" l="1"/>
  <c r="V51" i="10"/>
  <c r="U51" i="10"/>
  <c r="T51" i="10"/>
  <c r="S51" i="10"/>
  <c r="R51" i="10"/>
  <c r="X51" i="10" s="1"/>
  <c r="Y49" i="10" s="1"/>
  <c r="O51" i="10"/>
  <c r="N51" i="10"/>
  <c r="M51" i="10"/>
  <c r="L51" i="10"/>
  <c r="K51" i="10"/>
  <c r="P51" i="10" s="1"/>
  <c r="J51" i="10"/>
  <c r="X50" i="10"/>
  <c r="P50" i="10"/>
  <c r="X49" i="10"/>
  <c r="P49" i="10"/>
  <c r="G49" i="10"/>
  <c r="V111" i="10" l="1"/>
  <c r="U111" i="10"/>
  <c r="T111" i="10"/>
  <c r="S111" i="10"/>
  <c r="X111" i="10" s="1"/>
  <c r="Y109" i="10" s="1"/>
  <c r="O111" i="10"/>
  <c r="P111" i="10" s="1"/>
  <c r="N111" i="10"/>
  <c r="M111" i="10"/>
  <c r="L111" i="10"/>
  <c r="K111" i="10"/>
  <c r="J111" i="10"/>
  <c r="X110" i="10"/>
  <c r="P110" i="10"/>
  <c r="X109" i="10"/>
  <c r="P109" i="10"/>
  <c r="G109" i="10"/>
  <c r="Y22" i="10" l="1"/>
  <c r="H63" i="14"/>
  <c r="H61" i="14"/>
  <c r="H60" i="14"/>
  <c r="H62" i="14" s="1"/>
  <c r="H65" i="14" s="1"/>
  <c r="Q63" i="14"/>
  <c r="Q61" i="14"/>
  <c r="Q60" i="14"/>
  <c r="Q62" i="14" s="1"/>
  <c r="AE63" i="14"/>
  <c r="AE61" i="14"/>
  <c r="AE60" i="14"/>
  <c r="AE62" i="14" s="1"/>
  <c r="Q65" i="14" l="1"/>
  <c r="AE65" i="14"/>
  <c r="F67" i="10" l="1"/>
  <c r="W93" i="10"/>
  <c r="V93" i="10"/>
  <c r="U93" i="10"/>
  <c r="T93" i="10"/>
  <c r="S93" i="10"/>
  <c r="R93" i="10"/>
  <c r="X93" i="10" s="1"/>
  <c r="Y91" i="10" s="1"/>
  <c r="O93" i="10"/>
  <c r="N93" i="10"/>
  <c r="M93" i="10"/>
  <c r="L93" i="10"/>
  <c r="K93" i="10"/>
  <c r="J93" i="10"/>
  <c r="P93" i="10" s="1"/>
  <c r="X92" i="10"/>
  <c r="P92" i="10"/>
  <c r="X91" i="10"/>
  <c r="P91" i="10"/>
  <c r="G91" i="10"/>
  <c r="W48" i="10"/>
  <c r="V48" i="10"/>
  <c r="U48" i="10"/>
  <c r="T48" i="10"/>
  <c r="S48" i="10"/>
  <c r="R48" i="10"/>
  <c r="X48" i="10" s="1"/>
  <c r="Y46" i="10" s="1"/>
  <c r="P48" i="10"/>
  <c r="O48" i="10"/>
  <c r="N48" i="10"/>
  <c r="M48" i="10"/>
  <c r="L48" i="10"/>
  <c r="K48" i="10"/>
  <c r="J48" i="10"/>
  <c r="X47" i="10"/>
  <c r="P47" i="10"/>
  <c r="X46" i="10"/>
  <c r="P46" i="10"/>
  <c r="G46" i="10"/>
  <c r="W21" i="10"/>
  <c r="V21" i="10"/>
  <c r="U21" i="10"/>
  <c r="T21" i="10"/>
  <c r="S21" i="10"/>
  <c r="R21" i="10"/>
  <c r="X21" i="10" s="1"/>
  <c r="Y19" i="10" s="1"/>
  <c r="P21" i="10"/>
  <c r="O21" i="10"/>
  <c r="N21" i="10"/>
  <c r="M21" i="10"/>
  <c r="L21" i="10"/>
  <c r="K21" i="10"/>
  <c r="J21" i="10"/>
  <c r="X20" i="10"/>
  <c r="P20" i="10"/>
  <c r="X19" i="10"/>
  <c r="P19" i="10"/>
  <c r="G19" i="10"/>
  <c r="F46" i="11" l="1"/>
  <c r="X126" i="10"/>
  <c r="W126" i="10"/>
  <c r="V126" i="10"/>
  <c r="U126" i="10"/>
  <c r="T126" i="10"/>
  <c r="S126" i="10"/>
  <c r="R126" i="10"/>
  <c r="O126" i="10"/>
  <c r="N126" i="10"/>
  <c r="L126" i="10"/>
  <c r="K126" i="10"/>
  <c r="J126" i="10"/>
  <c r="P125" i="10"/>
  <c r="Y124" i="10"/>
  <c r="P124" i="10"/>
  <c r="M124" i="10"/>
  <c r="M126" i="10" s="1"/>
  <c r="P126" i="10" s="1"/>
  <c r="G124" i="10"/>
  <c r="H44" i="9"/>
  <c r="F44" i="11" l="1"/>
  <c r="W120" i="10"/>
  <c r="V120" i="10"/>
  <c r="U120" i="10"/>
  <c r="T120" i="10"/>
  <c r="S120" i="10"/>
  <c r="R120" i="10"/>
  <c r="X120" i="10" s="1"/>
  <c r="Y118" i="10" s="1"/>
  <c r="O120" i="10"/>
  <c r="N120" i="10"/>
  <c r="M120" i="10"/>
  <c r="L120" i="10"/>
  <c r="K120" i="10"/>
  <c r="J120" i="10"/>
  <c r="P120" i="10" s="1"/>
  <c r="X119" i="10"/>
  <c r="P119" i="10"/>
  <c r="X118" i="10"/>
  <c r="P118" i="10"/>
  <c r="G118" i="10"/>
  <c r="H42" i="9"/>
  <c r="W117" i="10" l="1"/>
  <c r="V117" i="10"/>
  <c r="U117" i="10"/>
  <c r="T117" i="10"/>
  <c r="S117" i="10"/>
  <c r="R117" i="10"/>
  <c r="X117" i="10" s="1"/>
  <c r="Y115" i="10" s="1"/>
  <c r="O117" i="10"/>
  <c r="P117" i="10" s="1"/>
  <c r="N117" i="10"/>
  <c r="M117" i="10"/>
  <c r="L117" i="10"/>
  <c r="K117" i="10"/>
  <c r="J117" i="10"/>
  <c r="X116" i="10"/>
  <c r="P116" i="10"/>
  <c r="X115" i="10"/>
  <c r="P115" i="10"/>
  <c r="G115" i="10"/>
  <c r="H41" i="9"/>
  <c r="W114" i="10" l="1"/>
  <c r="V114" i="10"/>
  <c r="U114" i="10"/>
  <c r="T114" i="10"/>
  <c r="S114" i="10"/>
  <c r="R114" i="10"/>
  <c r="X114" i="10" s="1"/>
  <c r="Y112" i="10" s="1"/>
  <c r="O114" i="10"/>
  <c r="N114" i="10"/>
  <c r="M114" i="10"/>
  <c r="L114" i="10"/>
  <c r="K114" i="10"/>
  <c r="J114" i="10"/>
  <c r="P114" i="10" s="1"/>
  <c r="X113" i="10"/>
  <c r="P113" i="10"/>
  <c r="X112" i="10"/>
  <c r="P112" i="10"/>
  <c r="G112" i="10"/>
  <c r="P75" i="10" l="1"/>
  <c r="E27" i="11" l="1"/>
  <c r="F27" i="11" s="1"/>
  <c r="W69" i="10"/>
  <c r="V69" i="10"/>
  <c r="U69" i="10"/>
  <c r="T69" i="10"/>
  <c r="S69" i="10"/>
  <c r="R69" i="10"/>
  <c r="X69" i="10" s="1"/>
  <c r="Y67" i="10" s="1"/>
  <c r="P69" i="10"/>
  <c r="O69" i="10"/>
  <c r="N69" i="10"/>
  <c r="M69" i="10"/>
  <c r="L69" i="10"/>
  <c r="K69" i="10"/>
  <c r="J69" i="10"/>
  <c r="X68" i="10"/>
  <c r="P68" i="10"/>
  <c r="X67" i="10"/>
  <c r="P67" i="10"/>
  <c r="G67" i="10"/>
  <c r="E67" i="10"/>
  <c r="X66" i="10" l="1"/>
  <c r="Y64" i="10" s="1"/>
  <c r="W66" i="10"/>
  <c r="V66" i="10"/>
  <c r="U66" i="10"/>
  <c r="T66" i="10"/>
  <c r="S66" i="10"/>
  <c r="R66" i="10"/>
  <c r="O66" i="10"/>
  <c r="N66" i="10"/>
  <c r="M66" i="10"/>
  <c r="L66" i="10"/>
  <c r="K66" i="10"/>
  <c r="J66" i="10"/>
  <c r="X65" i="10"/>
  <c r="P65" i="10"/>
  <c r="P66" i="10" s="1"/>
  <c r="X64" i="10"/>
  <c r="P64" i="10"/>
  <c r="H24" i="9"/>
  <c r="T63" i="14" l="1"/>
  <c r="T61" i="14"/>
  <c r="T60" i="14"/>
  <c r="W57" i="10"/>
  <c r="V57" i="10"/>
  <c r="U57" i="10"/>
  <c r="T57" i="10"/>
  <c r="S57" i="10"/>
  <c r="R57" i="10"/>
  <c r="X56" i="10"/>
  <c r="X55" i="10"/>
  <c r="X57" i="10" s="1"/>
  <c r="O57" i="10"/>
  <c r="N57" i="10"/>
  <c r="M57" i="10"/>
  <c r="L57" i="10"/>
  <c r="K57" i="10"/>
  <c r="J57" i="10"/>
  <c r="T65" i="14" l="1"/>
  <c r="T62" i="14"/>
  <c r="O63" i="14" l="1"/>
  <c r="O61" i="14"/>
  <c r="O60" i="14"/>
  <c r="V42" i="10"/>
  <c r="U42" i="10"/>
  <c r="T42" i="10"/>
  <c r="S42" i="10"/>
  <c r="R42" i="10"/>
  <c r="M42" i="10"/>
  <c r="O62" i="14" l="1"/>
  <c r="O65" i="14" s="1"/>
  <c r="F14" i="11" l="1"/>
  <c r="W24" i="10" l="1"/>
  <c r="V24" i="10"/>
  <c r="U24" i="10"/>
  <c r="T24" i="10"/>
  <c r="S24" i="10"/>
  <c r="R24" i="10"/>
  <c r="O24" i="10"/>
  <c r="N24" i="10"/>
  <c r="M24" i="10"/>
  <c r="L24" i="10"/>
  <c r="K24" i="10"/>
  <c r="J24" i="10"/>
  <c r="X23" i="10"/>
  <c r="P23" i="10"/>
  <c r="P24" i="10" s="1"/>
  <c r="X22" i="10"/>
  <c r="P22" i="10"/>
  <c r="G22" i="10"/>
  <c r="X24" i="10" l="1"/>
  <c r="G63" i="14" l="1"/>
  <c r="G61" i="14"/>
  <c r="G65" i="14" s="1"/>
  <c r="G60" i="14"/>
  <c r="G62" i="14" s="1"/>
  <c r="W9" i="10" l="1"/>
  <c r="V9" i="10"/>
  <c r="U9" i="10"/>
  <c r="T9" i="10"/>
  <c r="S9" i="10"/>
  <c r="R9" i="10"/>
  <c r="O9" i="10"/>
  <c r="N9" i="10"/>
  <c r="M9" i="10"/>
  <c r="L9" i="10"/>
  <c r="K9" i="10"/>
  <c r="J9" i="10"/>
  <c r="K10" i="8"/>
  <c r="K9" i="8"/>
  <c r="X122" i="10" l="1"/>
  <c r="X121" i="10"/>
  <c r="X103" i="10"/>
  <c r="R123" i="10"/>
  <c r="M105" i="10"/>
  <c r="J105" i="10"/>
  <c r="AH62" i="14"/>
  <c r="AH61" i="14"/>
  <c r="AH63" i="14"/>
  <c r="J33" i="10"/>
  <c r="K33" i="10"/>
  <c r="L33" i="10"/>
  <c r="M33" i="10"/>
  <c r="N33" i="10"/>
  <c r="O33" i="10"/>
  <c r="H13" i="9"/>
  <c r="I13" i="9"/>
  <c r="K25" i="8"/>
  <c r="H33" i="9"/>
  <c r="H18" i="9"/>
  <c r="H9" i="9"/>
  <c r="K66" i="8"/>
  <c r="K65" i="8"/>
  <c r="K36" i="8"/>
  <c r="K35" i="8"/>
  <c r="K18" i="8"/>
  <c r="K17" i="8"/>
  <c r="F22" i="11" l="1"/>
  <c r="F33" i="11"/>
  <c r="W87" i="10"/>
  <c r="V87" i="10"/>
  <c r="U87" i="10"/>
  <c r="T87" i="10"/>
  <c r="S87" i="10"/>
  <c r="R87" i="10"/>
  <c r="O87" i="10"/>
  <c r="N87" i="10"/>
  <c r="M87" i="10"/>
  <c r="L87" i="10"/>
  <c r="K87" i="10"/>
  <c r="J87" i="10"/>
  <c r="P86" i="10"/>
  <c r="P87" i="10" s="1"/>
  <c r="X85" i="10"/>
  <c r="X87" i="10" s="1"/>
  <c r="Y85" i="10" s="1"/>
  <c r="P85" i="10"/>
  <c r="G85" i="10"/>
  <c r="G278" i="4"/>
  <c r="F278" i="4"/>
  <c r="E278" i="4"/>
  <c r="G277" i="4"/>
  <c r="G276" i="4"/>
  <c r="G275" i="4"/>
  <c r="G274" i="4"/>
  <c r="G273" i="4"/>
  <c r="G272" i="4"/>
  <c r="G271" i="4"/>
  <c r="G270" i="4"/>
  <c r="G269" i="4"/>
  <c r="X77" i="10" l="1"/>
  <c r="P77" i="10"/>
  <c r="F32" i="11"/>
  <c r="W84" i="10"/>
  <c r="V84" i="10"/>
  <c r="U84" i="10"/>
  <c r="T84" i="10"/>
  <c r="S84" i="10"/>
  <c r="R84" i="10"/>
  <c r="X84" i="10" s="1"/>
  <c r="Y82" i="10" s="1"/>
  <c r="P84" i="10"/>
  <c r="O84" i="10"/>
  <c r="N84" i="10"/>
  <c r="M84" i="10"/>
  <c r="L84" i="10"/>
  <c r="K84" i="10"/>
  <c r="J84" i="10"/>
  <c r="X83" i="10"/>
  <c r="P83" i="10"/>
  <c r="X82" i="10"/>
  <c r="P82" i="10"/>
  <c r="G82" i="10"/>
  <c r="X27" i="10" l="1"/>
  <c r="P25" i="10"/>
  <c r="H17" i="9" l="1"/>
  <c r="I17" i="9" s="1"/>
  <c r="Y94" i="10"/>
  <c r="Y55" i="10"/>
  <c r="Y25" i="10"/>
  <c r="Y13" i="10"/>
  <c r="I37" i="9"/>
  <c r="I24" i="9"/>
  <c r="I20" i="9"/>
  <c r="P76" i="10"/>
  <c r="P78" i="10" s="1"/>
  <c r="G94" i="10"/>
  <c r="G79" i="10"/>
  <c r="G55" i="10"/>
  <c r="G25" i="10"/>
  <c r="G121" i="10"/>
  <c r="G103" i="10"/>
  <c r="S54" i="10"/>
  <c r="T54" i="10"/>
  <c r="U54" i="10"/>
  <c r="V54" i="10"/>
  <c r="W54" i="10"/>
  <c r="R54" i="10"/>
  <c r="W75" i="10"/>
  <c r="X76" i="10"/>
  <c r="W90" i="10"/>
  <c r="V90" i="10"/>
  <c r="U90" i="10"/>
  <c r="T90" i="10"/>
  <c r="R90" i="10"/>
  <c r="R30" i="10"/>
  <c r="P52" i="10"/>
  <c r="O54" i="10"/>
  <c r="M60" i="10"/>
  <c r="N54" i="10"/>
  <c r="L54" i="10"/>
  <c r="J54" i="10"/>
  <c r="G7" i="10"/>
  <c r="G10" i="10"/>
  <c r="F127" i="10"/>
  <c r="E127" i="10"/>
  <c r="W60" i="10"/>
  <c r="V60" i="10"/>
  <c r="U60" i="10"/>
  <c r="T60" i="10"/>
  <c r="S60" i="10"/>
  <c r="R60" i="10"/>
  <c r="O60" i="10"/>
  <c r="N60" i="10"/>
  <c r="L60" i="10"/>
  <c r="K60" i="10"/>
  <c r="J60" i="10"/>
  <c r="X59" i="10"/>
  <c r="P59" i="10"/>
  <c r="X58" i="10"/>
  <c r="P58" i="10"/>
  <c r="G58" i="10"/>
  <c r="X54" i="10" l="1"/>
  <c r="Y52" i="10" s="1"/>
  <c r="X78" i="10"/>
  <c r="X60" i="10"/>
  <c r="Y58" i="10" s="1"/>
  <c r="P60" i="10"/>
  <c r="K40" i="8"/>
  <c r="K39" i="8"/>
  <c r="K44" i="8"/>
  <c r="K43" i="8"/>
  <c r="G188" i="4"/>
  <c r="F188" i="4"/>
  <c r="E188" i="4"/>
  <c r="G187" i="4"/>
  <c r="G186" i="4"/>
  <c r="G185" i="4"/>
  <c r="G184" i="4"/>
  <c r="G183" i="4"/>
  <c r="G182" i="4"/>
  <c r="G181" i="4"/>
  <c r="G180" i="4"/>
  <c r="G179" i="4"/>
  <c r="L43" i="8" l="1"/>
  <c r="X63" i="14" l="1"/>
  <c r="X61" i="14"/>
  <c r="X60" i="14"/>
  <c r="X62" i="14" s="1"/>
  <c r="X65" i="14" l="1"/>
  <c r="H15" i="9" l="1"/>
  <c r="O102" i="10"/>
  <c r="N102" i="10"/>
  <c r="M102" i="10"/>
  <c r="L102" i="10"/>
  <c r="K102" i="10"/>
  <c r="J102" i="10"/>
  <c r="P101" i="10"/>
  <c r="P100" i="10"/>
  <c r="Y100" i="10" l="1"/>
  <c r="P102" i="10"/>
  <c r="G88" i="10"/>
  <c r="J72" i="10"/>
  <c r="K72" i="10"/>
  <c r="L72" i="10"/>
  <c r="M72" i="10"/>
  <c r="N72" i="10"/>
  <c r="O72" i="10"/>
  <c r="I44" i="9" l="1"/>
  <c r="F45" i="11" l="1"/>
  <c r="W123" i="10"/>
  <c r="V123" i="10"/>
  <c r="U123" i="10"/>
  <c r="T123" i="10"/>
  <c r="S123" i="10"/>
  <c r="O123" i="10"/>
  <c r="N123" i="10"/>
  <c r="M123" i="10"/>
  <c r="L123" i="10"/>
  <c r="K123" i="10"/>
  <c r="J123" i="10"/>
  <c r="P122" i="10"/>
  <c r="P121" i="10"/>
  <c r="X123" i="10" l="1"/>
  <c r="Y121" i="10" s="1"/>
  <c r="P123" i="10"/>
  <c r="I42" i="9"/>
  <c r="I41" i="9" l="1"/>
  <c r="H40" i="9" l="1"/>
  <c r="I40" i="9" s="1"/>
  <c r="AK63" i="14" l="1"/>
  <c r="AK61" i="14"/>
  <c r="AK60" i="14"/>
  <c r="AK62" i="14" s="1"/>
  <c r="AK65" i="14" l="1"/>
  <c r="W105" i="10" l="1"/>
  <c r="V105" i="10"/>
  <c r="U105" i="10"/>
  <c r="S105" i="10"/>
  <c r="R105" i="10"/>
  <c r="O105" i="10"/>
  <c r="N105" i="10"/>
  <c r="L105" i="10"/>
  <c r="K105" i="10"/>
  <c r="X104" i="10"/>
  <c r="P104" i="10"/>
  <c r="P103" i="10"/>
  <c r="K74" i="8"/>
  <c r="K73" i="8"/>
  <c r="G338" i="4"/>
  <c r="F338" i="4"/>
  <c r="E338" i="4"/>
  <c r="G337" i="4"/>
  <c r="G336" i="4"/>
  <c r="G335" i="4"/>
  <c r="G334" i="4"/>
  <c r="G333" i="4"/>
  <c r="G332" i="4"/>
  <c r="G331" i="4"/>
  <c r="G330" i="4"/>
  <c r="G329" i="4"/>
  <c r="X105" i="10" l="1"/>
  <c r="Y103" i="10" s="1"/>
  <c r="P105" i="10"/>
  <c r="L73" i="8"/>
  <c r="AG63" i="14"/>
  <c r="AG61" i="14"/>
  <c r="AG60" i="14"/>
  <c r="G318" i="4"/>
  <c r="F318" i="4"/>
  <c r="E318" i="4"/>
  <c r="G317" i="4"/>
  <c r="G316" i="4"/>
  <c r="G315" i="4"/>
  <c r="G314" i="4"/>
  <c r="G313" i="4"/>
  <c r="G312" i="4"/>
  <c r="G311" i="4"/>
  <c r="G310" i="4"/>
  <c r="G309" i="4"/>
  <c r="AG62" i="14" l="1"/>
  <c r="AG65" i="14" s="1"/>
  <c r="AA63" i="14" l="1"/>
  <c r="AA61" i="14"/>
  <c r="AA60" i="14"/>
  <c r="X81" i="10"/>
  <c r="Y79" i="10" s="1"/>
  <c r="W81" i="10"/>
  <c r="V81" i="10"/>
  <c r="U81" i="10"/>
  <c r="T81" i="10"/>
  <c r="S81" i="10"/>
  <c r="R81" i="10"/>
  <c r="O81" i="10"/>
  <c r="N81" i="10"/>
  <c r="M81" i="10"/>
  <c r="L81" i="10"/>
  <c r="K81" i="10"/>
  <c r="J81" i="10"/>
  <c r="X80" i="10"/>
  <c r="P80" i="10"/>
  <c r="X79" i="10"/>
  <c r="P79" i="10"/>
  <c r="P81" i="10" l="1"/>
  <c r="AA62" i="14"/>
  <c r="AA65" i="14" s="1"/>
  <c r="G73" i="10"/>
  <c r="S75" i="10"/>
  <c r="O75" i="10"/>
  <c r="X74" i="10"/>
  <c r="P74" i="10"/>
  <c r="X73" i="10"/>
  <c r="X75" i="10" l="1"/>
  <c r="Y73" i="10" s="1"/>
  <c r="F25" i="11" l="1"/>
  <c r="F23" i="11" l="1"/>
  <c r="H21" i="9"/>
  <c r="I21" i="9" s="1"/>
  <c r="P53" i="10" l="1"/>
  <c r="P54" i="10" s="1"/>
  <c r="M54" i="10"/>
  <c r="R63" i="14"/>
  <c r="R61" i="14"/>
  <c r="R60" i="14"/>
  <c r="R62" i="14" l="1"/>
  <c r="R65" i="14" s="1"/>
  <c r="J63" i="14" l="1"/>
  <c r="J61" i="14"/>
  <c r="J60" i="14"/>
  <c r="H11" i="9"/>
  <c r="I11" i="9" s="1"/>
  <c r="J62" i="14" l="1"/>
  <c r="J65" i="14"/>
  <c r="H10" i="9" l="1"/>
  <c r="I10" i="9" s="1"/>
  <c r="K20" i="8"/>
  <c r="K19" i="8"/>
  <c r="G68" i="4"/>
  <c r="F68" i="4"/>
  <c r="E68" i="4"/>
  <c r="G67" i="4"/>
  <c r="G66" i="4"/>
  <c r="G65" i="4"/>
  <c r="G64" i="4"/>
  <c r="G63" i="4"/>
  <c r="G62" i="4"/>
  <c r="G61" i="4"/>
  <c r="G60" i="4"/>
  <c r="G59" i="4"/>
  <c r="L19" i="8" l="1"/>
  <c r="W18" i="10"/>
  <c r="V18" i="10"/>
  <c r="U18" i="10"/>
  <c r="T18" i="10"/>
  <c r="S18" i="10"/>
  <c r="R18" i="10"/>
  <c r="O18" i="10"/>
  <c r="N18" i="10"/>
  <c r="M18" i="10"/>
  <c r="L18" i="10"/>
  <c r="K18" i="10"/>
  <c r="J18" i="10"/>
  <c r="X17" i="10"/>
  <c r="X16" i="10"/>
  <c r="G16" i="10"/>
  <c r="H8" i="9"/>
  <c r="I8" i="9" s="1"/>
  <c r="F9" i="11"/>
  <c r="F8" i="11"/>
  <c r="W12" i="10" l="1"/>
  <c r="V12" i="10"/>
  <c r="U12" i="10"/>
  <c r="T12" i="10"/>
  <c r="S12" i="10"/>
  <c r="R12" i="10"/>
  <c r="X11" i="10"/>
  <c r="X10" i="10"/>
  <c r="O12" i="10"/>
  <c r="N12" i="10"/>
  <c r="M12" i="10"/>
  <c r="L12" i="10"/>
  <c r="K12" i="10"/>
  <c r="J12" i="10"/>
  <c r="P11" i="10"/>
  <c r="P10" i="10"/>
  <c r="X12" i="10" l="1"/>
  <c r="Y10" i="10" s="1"/>
  <c r="P12" i="10"/>
  <c r="X41" i="10"/>
  <c r="X40" i="10"/>
  <c r="P41" i="10"/>
  <c r="P40" i="10"/>
  <c r="G13" i="10"/>
  <c r="N42" i="10"/>
  <c r="L42" i="10"/>
  <c r="K42" i="10"/>
  <c r="J42" i="10"/>
  <c r="G40" i="10"/>
  <c r="K32" i="8"/>
  <c r="K31" i="8"/>
  <c r="H39" i="9"/>
  <c r="I39" i="9" s="1"/>
  <c r="K78" i="8"/>
  <c r="K77" i="8"/>
  <c r="X42" i="10" l="1"/>
  <c r="Y40" i="10" s="1"/>
  <c r="P42" i="10"/>
  <c r="L77" i="8"/>
  <c r="L31" i="8"/>
  <c r="H43" i="9"/>
  <c r="I43" i="9" s="1"/>
  <c r="H36" i="9"/>
  <c r="I36" i="9" s="1"/>
  <c r="H35" i="9"/>
  <c r="I35" i="9" s="1"/>
  <c r="H34" i="9"/>
  <c r="I34" i="9" s="1"/>
  <c r="I33" i="9"/>
  <c r="H32" i="9"/>
  <c r="I32" i="9" s="1"/>
  <c r="H31" i="9"/>
  <c r="I31" i="9" s="1"/>
  <c r="I15" i="9"/>
  <c r="I18" i="9"/>
  <c r="I30" i="9"/>
  <c r="I29" i="9"/>
  <c r="H28" i="9"/>
  <c r="I28" i="9" s="1"/>
  <c r="H26" i="9"/>
  <c r="I26" i="9" s="1"/>
  <c r="H27" i="9"/>
  <c r="I27" i="9" s="1"/>
  <c r="H25" i="9"/>
  <c r="I25" i="9" s="1"/>
  <c r="H23" i="9"/>
  <c r="I23" i="9" s="1"/>
  <c r="H7" i="9"/>
  <c r="I7" i="9" s="1"/>
  <c r="AH65" i="14"/>
  <c r="U65" i="14"/>
  <c r="AQ64" i="14"/>
  <c r="AP63" i="14"/>
  <c r="AO63" i="14"/>
  <c r="AN63" i="14"/>
  <c r="AM63" i="14"/>
  <c r="AL63" i="14"/>
  <c r="AJ63" i="14"/>
  <c r="AI63" i="14"/>
  <c r="AF63" i="14"/>
  <c r="AD63" i="14"/>
  <c r="AC63" i="14"/>
  <c r="AB63" i="14"/>
  <c r="Z63" i="14"/>
  <c r="Y63" i="14"/>
  <c r="W63" i="14"/>
  <c r="V63" i="14"/>
  <c r="S63" i="14"/>
  <c r="P63" i="14"/>
  <c r="N63" i="14"/>
  <c r="M63" i="14"/>
  <c r="L63" i="14"/>
  <c r="K63" i="14"/>
  <c r="I63" i="14"/>
  <c r="F63" i="14"/>
  <c r="E63" i="14"/>
  <c r="D63" i="14"/>
  <c r="AP61" i="14"/>
  <c r="AO61" i="14"/>
  <c r="AN61" i="14"/>
  <c r="AM61" i="14"/>
  <c r="AL61" i="14"/>
  <c r="AJ61" i="14"/>
  <c r="AI61" i="14"/>
  <c r="AF61" i="14"/>
  <c r="AD61" i="14"/>
  <c r="AC61" i="14"/>
  <c r="AB61" i="14"/>
  <c r="Z61" i="14"/>
  <c r="Y61" i="14"/>
  <c r="W61" i="14"/>
  <c r="W65" i="14" s="1"/>
  <c r="V61" i="14"/>
  <c r="S61" i="14"/>
  <c r="P61" i="14"/>
  <c r="N61" i="14"/>
  <c r="M61" i="14"/>
  <c r="L61" i="14"/>
  <c r="K61" i="14"/>
  <c r="I61" i="14"/>
  <c r="F61" i="14"/>
  <c r="E61" i="14"/>
  <c r="D61" i="14"/>
  <c r="AP60" i="14"/>
  <c r="AP62" i="14" s="1"/>
  <c r="AO60" i="14"/>
  <c r="AN60" i="14"/>
  <c r="AM60" i="14"/>
  <c r="AL60" i="14"/>
  <c r="AL62" i="14" s="1"/>
  <c r="AJ60" i="14"/>
  <c r="AI60" i="14"/>
  <c r="AF60" i="14"/>
  <c r="AF62" i="14" s="1"/>
  <c r="AF65" i="14" s="1"/>
  <c r="AD60" i="14"/>
  <c r="AC60" i="14"/>
  <c r="AC62" i="14" s="1"/>
  <c r="AB60" i="14"/>
  <c r="AB62" i="14" s="1"/>
  <c r="AB65" i="14" s="1"/>
  <c r="Z60" i="14"/>
  <c r="Y60" i="14"/>
  <c r="W60" i="14"/>
  <c r="V60" i="14"/>
  <c r="S60" i="14"/>
  <c r="S62" i="14" s="1"/>
  <c r="P60" i="14"/>
  <c r="N60" i="14"/>
  <c r="N62" i="14" s="1"/>
  <c r="M60" i="14"/>
  <c r="L60" i="14"/>
  <c r="K60" i="14"/>
  <c r="I60" i="14"/>
  <c r="F60" i="14"/>
  <c r="E60" i="14"/>
  <c r="D60" i="14"/>
  <c r="F62" i="14" l="1"/>
  <c r="K62" i="14"/>
  <c r="AO62" i="14"/>
  <c r="AQ63" i="14"/>
  <c r="D62" i="14"/>
  <c r="D65" i="14" s="1"/>
  <c r="L62" i="14"/>
  <c r="P62" i="14"/>
  <c r="P65" i="14" s="1"/>
  <c r="Y62" i="14"/>
  <c r="Y65" i="14" s="1"/>
  <c r="AD62" i="14"/>
  <c r="AD65" i="14" s="1"/>
  <c r="AI62" i="14"/>
  <c r="AI65" i="14" s="1"/>
  <c r="AM62" i="14"/>
  <c r="AM65" i="14" s="1"/>
  <c r="E62" i="14"/>
  <c r="I62" i="14"/>
  <c r="I65" i="14" s="1"/>
  <c r="M62" i="14"/>
  <c r="Z62" i="14"/>
  <c r="AJ62" i="14"/>
  <c r="AJ65" i="14" s="1"/>
  <c r="AN62" i="14"/>
  <c r="AN65" i="14" s="1"/>
  <c r="V65" i="14"/>
  <c r="N65" i="14"/>
  <c r="L65" i="14"/>
  <c r="AO65" i="14"/>
  <c r="Z65" i="14"/>
  <c r="K65" i="14"/>
  <c r="S65" i="14"/>
  <c r="AC65" i="14"/>
  <c r="AL65" i="14"/>
  <c r="AP65" i="14"/>
  <c r="AQ60" i="14"/>
  <c r="AQ61" i="14"/>
  <c r="AQ62" i="14" l="1"/>
  <c r="M65" i="14"/>
  <c r="AQ65" i="14"/>
  <c r="O208" i="12" l="1"/>
  <c r="K96" i="10"/>
  <c r="L96" i="10"/>
  <c r="M96" i="10"/>
  <c r="N96" i="10"/>
  <c r="O96" i="10"/>
  <c r="K39" i="10"/>
  <c r="N30" i="10"/>
  <c r="O36" i="10"/>
  <c r="J96" i="10"/>
  <c r="I16" i="9"/>
  <c r="I9" i="9"/>
  <c r="H6" i="9"/>
  <c r="I6" i="9" s="1"/>
  <c r="L39" i="8"/>
  <c r="K49" i="8"/>
  <c r="K50" i="8"/>
  <c r="K83" i="8"/>
  <c r="P208" i="12"/>
  <c r="H19" i="9" l="1"/>
  <c r="I19" i="9" s="1"/>
  <c r="H14" i="9" l="1"/>
  <c r="I14" i="9" s="1"/>
  <c r="P29" i="10" l="1"/>
  <c r="O30" i="10"/>
  <c r="M30" i="10"/>
  <c r="K30" i="10"/>
  <c r="H12" i="9"/>
  <c r="I12" i="9" s="1"/>
  <c r="W96" i="10"/>
  <c r="V96" i="10"/>
  <c r="U96" i="10"/>
  <c r="T96" i="10"/>
  <c r="S96" i="10"/>
  <c r="R96" i="10"/>
  <c r="X95" i="10"/>
  <c r="P95" i="10"/>
  <c r="X94" i="10"/>
  <c r="P94" i="10"/>
  <c r="P96" i="10" l="1"/>
  <c r="X96" i="10"/>
  <c r="K54" i="8" l="1"/>
  <c r="K53" i="8"/>
  <c r="G238" i="4"/>
  <c r="F238" i="4"/>
  <c r="E238" i="4"/>
  <c r="G237" i="4"/>
  <c r="G236" i="4"/>
  <c r="G235" i="4"/>
  <c r="G234" i="4"/>
  <c r="G233" i="4"/>
  <c r="G232" i="4"/>
  <c r="G231" i="4"/>
  <c r="G230" i="4"/>
  <c r="G229" i="4"/>
  <c r="K84" i="8"/>
  <c r="L83" i="8" s="1"/>
  <c r="K46" i="8"/>
  <c r="K45" i="8"/>
  <c r="L35" i="8" l="1"/>
  <c r="W63" i="10"/>
  <c r="V63" i="10"/>
  <c r="U63" i="10"/>
  <c r="T63" i="10"/>
  <c r="S63" i="10"/>
  <c r="R63" i="10"/>
  <c r="X62" i="10"/>
  <c r="X61" i="10"/>
  <c r="O63" i="10"/>
  <c r="N63" i="10"/>
  <c r="M63" i="10"/>
  <c r="L63" i="10"/>
  <c r="K63" i="10"/>
  <c r="J63" i="10"/>
  <c r="P62" i="10"/>
  <c r="P61" i="10"/>
  <c r="G61" i="10"/>
  <c r="G43" i="10"/>
  <c r="Y61" i="10" l="1"/>
  <c r="P63" i="10"/>
  <c r="Y76" i="10" l="1"/>
  <c r="U15" i="10" l="1"/>
  <c r="T15" i="10"/>
  <c r="R15" i="10"/>
  <c r="X14" i="10"/>
  <c r="X13" i="10"/>
  <c r="N15" i="10"/>
  <c r="M15" i="10"/>
  <c r="L15" i="10"/>
  <c r="J15" i="10"/>
  <c r="P14" i="10"/>
  <c r="P13" i="10"/>
  <c r="X15" i="10" l="1"/>
  <c r="P15" i="10"/>
  <c r="P56" i="10"/>
  <c r="P55" i="10"/>
  <c r="P57" i="10" l="1"/>
  <c r="P33" i="10"/>
  <c r="P32" i="10"/>
  <c r="P31" i="10"/>
  <c r="K81" i="8" l="1"/>
  <c r="K82" i="8"/>
  <c r="L81" i="8" l="1"/>
  <c r="X8" i="10" l="1"/>
  <c r="X7" i="10"/>
  <c r="P8" i="10"/>
  <c r="P7" i="10"/>
  <c r="H5" i="9"/>
  <c r="I5" i="9" s="1"/>
  <c r="P9" i="10" l="1"/>
  <c r="X9" i="10"/>
  <c r="Y7" i="10" s="1"/>
  <c r="O39" i="10" l="1"/>
  <c r="M39" i="10"/>
  <c r="J39" i="10"/>
  <c r="N39" i="10"/>
  <c r="L39" i="10"/>
  <c r="K80" i="8" l="1"/>
  <c r="K79" i="8"/>
  <c r="G368" i="4"/>
  <c r="F368" i="4"/>
  <c r="E368" i="4"/>
  <c r="G367" i="4"/>
  <c r="G366" i="4"/>
  <c r="G365" i="4"/>
  <c r="G364" i="4"/>
  <c r="G363" i="4"/>
  <c r="G362" i="4"/>
  <c r="G361" i="4"/>
  <c r="G360" i="4"/>
  <c r="G359" i="4"/>
  <c r="K56" i="8"/>
  <c r="K11" i="8"/>
  <c r="K12" i="8"/>
  <c r="K13" i="8"/>
  <c r="K14" i="8"/>
  <c r="K23" i="8"/>
  <c r="K24" i="8"/>
  <c r="K26" i="8"/>
  <c r="K27" i="8"/>
  <c r="K28" i="8"/>
  <c r="K29" i="8"/>
  <c r="K30" i="8"/>
  <c r="K33" i="8"/>
  <c r="K34" i="8"/>
  <c r="K37" i="8"/>
  <c r="K38" i="8"/>
  <c r="K41" i="8"/>
  <c r="K42" i="8"/>
  <c r="K47" i="8"/>
  <c r="K48" i="8"/>
  <c r="K51" i="8"/>
  <c r="K52" i="8"/>
  <c r="K57" i="8"/>
  <c r="K58" i="8"/>
  <c r="K59" i="8"/>
  <c r="K60" i="8"/>
  <c r="K61" i="8"/>
  <c r="K62" i="8"/>
  <c r="K63" i="8"/>
  <c r="K64" i="8"/>
  <c r="K67" i="8"/>
  <c r="K68" i="8"/>
  <c r="K71" i="8"/>
  <c r="K72" i="8"/>
  <c r="K85" i="8"/>
  <c r="K86" i="8"/>
  <c r="G28" i="10"/>
  <c r="L65" i="8"/>
  <c r="L17" i="8"/>
  <c r="G258" i="4"/>
  <c r="F258" i="4"/>
  <c r="E258" i="4"/>
  <c r="G257" i="4"/>
  <c r="G256" i="4"/>
  <c r="G255" i="4"/>
  <c r="G254" i="4"/>
  <c r="G253" i="4"/>
  <c r="G252" i="4"/>
  <c r="G251" i="4"/>
  <c r="G250" i="4"/>
  <c r="G249" i="4"/>
  <c r="G308" i="4"/>
  <c r="F308" i="4"/>
  <c r="E308" i="4"/>
  <c r="G307" i="4"/>
  <c r="G306" i="4"/>
  <c r="G305" i="4"/>
  <c r="G304" i="4"/>
  <c r="G303" i="4"/>
  <c r="G302" i="4"/>
  <c r="G301" i="4"/>
  <c r="G300" i="4"/>
  <c r="G299" i="4"/>
  <c r="W39" i="10"/>
  <c r="V39" i="10"/>
  <c r="U39" i="10"/>
  <c r="T39" i="10"/>
  <c r="S39" i="10"/>
  <c r="R39" i="10"/>
  <c r="X38" i="10"/>
  <c r="X37" i="10"/>
  <c r="P39" i="10"/>
  <c r="P38" i="10"/>
  <c r="P37" i="10"/>
  <c r="G118" i="4"/>
  <c r="F118" i="4"/>
  <c r="E118" i="4"/>
  <c r="G117" i="4"/>
  <c r="G116" i="4"/>
  <c r="G115" i="4"/>
  <c r="G114" i="4"/>
  <c r="G113" i="4"/>
  <c r="G112" i="4"/>
  <c r="G111" i="4"/>
  <c r="G110" i="4"/>
  <c r="G109" i="4"/>
  <c r="X89" i="10"/>
  <c r="X88" i="10"/>
  <c r="O90" i="10"/>
  <c r="N90" i="10"/>
  <c r="M90" i="10"/>
  <c r="L90" i="10"/>
  <c r="K90" i="10"/>
  <c r="J90" i="10"/>
  <c r="P88" i="10"/>
  <c r="L27" i="10"/>
  <c r="G18" i="4"/>
  <c r="F18" i="4"/>
  <c r="E18" i="4"/>
  <c r="G17" i="4"/>
  <c r="G16" i="4"/>
  <c r="G15" i="4"/>
  <c r="G14" i="4"/>
  <c r="G13" i="4"/>
  <c r="G12" i="4"/>
  <c r="G11" i="4"/>
  <c r="G10" i="4"/>
  <c r="G9" i="4"/>
  <c r="G76" i="10"/>
  <c r="G34" i="10"/>
  <c r="G218" i="4"/>
  <c r="F218" i="4"/>
  <c r="E218" i="4"/>
  <c r="G217" i="4"/>
  <c r="G216" i="4"/>
  <c r="G215" i="4"/>
  <c r="G214" i="4"/>
  <c r="G213" i="4"/>
  <c r="G212" i="4"/>
  <c r="G211" i="4"/>
  <c r="G210" i="4"/>
  <c r="G209" i="4"/>
  <c r="W30" i="10"/>
  <c r="V30" i="10"/>
  <c r="U30" i="10"/>
  <c r="T30" i="10"/>
  <c r="S30" i="10"/>
  <c r="L30" i="10"/>
  <c r="J30" i="10"/>
  <c r="X29" i="10"/>
  <c r="X28" i="10"/>
  <c r="P28" i="10"/>
  <c r="G88" i="4"/>
  <c r="F88" i="4"/>
  <c r="E88" i="4"/>
  <c r="G87" i="4"/>
  <c r="G86" i="4"/>
  <c r="G85" i="4"/>
  <c r="G84" i="4"/>
  <c r="G83" i="4"/>
  <c r="G82" i="4"/>
  <c r="G81" i="4"/>
  <c r="G80" i="4"/>
  <c r="G79" i="4"/>
  <c r="F208" i="4"/>
  <c r="E208" i="4"/>
  <c r="G201" i="4"/>
  <c r="G202" i="4"/>
  <c r="G203" i="4"/>
  <c r="G204" i="4"/>
  <c r="G205" i="4"/>
  <c r="G206" i="4"/>
  <c r="G207" i="4"/>
  <c r="G200" i="4"/>
  <c r="G199" i="4"/>
  <c r="G138" i="4"/>
  <c r="F138" i="4"/>
  <c r="E138" i="4"/>
  <c r="G137" i="4"/>
  <c r="G136" i="4"/>
  <c r="G135" i="4"/>
  <c r="G134" i="4"/>
  <c r="G133" i="4"/>
  <c r="G132" i="4"/>
  <c r="G131" i="4"/>
  <c r="G130" i="4"/>
  <c r="G129" i="4"/>
  <c r="G388" i="4"/>
  <c r="F388" i="4"/>
  <c r="E388" i="4"/>
  <c r="G387" i="4"/>
  <c r="G386" i="4"/>
  <c r="G385" i="4"/>
  <c r="G384" i="4"/>
  <c r="G383" i="4"/>
  <c r="G382" i="4"/>
  <c r="G381" i="4"/>
  <c r="G380" i="4"/>
  <c r="G379" i="4"/>
  <c r="E408" i="4"/>
  <c r="G406" i="4"/>
  <c r="G405" i="4"/>
  <c r="G404" i="4"/>
  <c r="G403" i="4"/>
  <c r="G402" i="4"/>
  <c r="G401" i="4"/>
  <c r="G400" i="4"/>
  <c r="G399" i="4"/>
  <c r="G288" i="4"/>
  <c r="F288" i="4"/>
  <c r="E288" i="4"/>
  <c r="G287" i="4"/>
  <c r="G286" i="4"/>
  <c r="G285" i="4"/>
  <c r="G284" i="4"/>
  <c r="G283" i="4"/>
  <c r="G282" i="4"/>
  <c r="G281" i="4"/>
  <c r="G280" i="4"/>
  <c r="G279" i="4"/>
  <c r="G298" i="4"/>
  <c r="F298" i="4"/>
  <c r="E298" i="4"/>
  <c r="G297" i="4"/>
  <c r="G296" i="4"/>
  <c r="G295" i="4"/>
  <c r="G294" i="4"/>
  <c r="G293" i="4"/>
  <c r="G292" i="4"/>
  <c r="G291" i="4"/>
  <c r="G290" i="4"/>
  <c r="G289" i="4"/>
  <c r="G148" i="4"/>
  <c r="F148" i="4"/>
  <c r="E148" i="4"/>
  <c r="G147" i="4"/>
  <c r="G146" i="4"/>
  <c r="G145" i="4"/>
  <c r="G144" i="4"/>
  <c r="G143" i="4"/>
  <c r="G142" i="4"/>
  <c r="G141" i="4"/>
  <c r="G140" i="4"/>
  <c r="G139" i="4"/>
  <c r="G58" i="4"/>
  <c r="F58" i="4"/>
  <c r="E58" i="4"/>
  <c r="G57" i="4"/>
  <c r="G56" i="4"/>
  <c r="G55" i="4"/>
  <c r="G54" i="4"/>
  <c r="G53" i="4"/>
  <c r="G52" i="4"/>
  <c r="G51" i="4"/>
  <c r="G50" i="4"/>
  <c r="G49" i="4"/>
  <c r="G248" i="4"/>
  <c r="F248" i="4"/>
  <c r="E248" i="4"/>
  <c r="G247" i="4"/>
  <c r="G246" i="4"/>
  <c r="G245" i="4"/>
  <c r="G244" i="4"/>
  <c r="G243" i="4"/>
  <c r="G242" i="4"/>
  <c r="G241" i="4"/>
  <c r="G240" i="4"/>
  <c r="G239" i="4"/>
  <c r="G358" i="4"/>
  <c r="F358" i="4"/>
  <c r="E358" i="4"/>
  <c r="G357" i="4"/>
  <c r="G356" i="4"/>
  <c r="G355" i="4"/>
  <c r="G354" i="4"/>
  <c r="G353" i="4"/>
  <c r="G352" i="4"/>
  <c r="G351" i="4"/>
  <c r="G350" i="4"/>
  <c r="G349" i="4"/>
  <c r="G178" i="4"/>
  <c r="F178" i="4"/>
  <c r="E178" i="4"/>
  <c r="G177" i="4"/>
  <c r="G176" i="4"/>
  <c r="G175" i="4"/>
  <c r="G174" i="4"/>
  <c r="G173" i="4"/>
  <c r="G172" i="4"/>
  <c r="G171" i="4"/>
  <c r="G170" i="4"/>
  <c r="G169" i="4"/>
  <c r="X52" i="10"/>
  <c r="G158" i="4"/>
  <c r="F158" i="4"/>
  <c r="E158" i="4"/>
  <c r="G157" i="4"/>
  <c r="G156" i="4"/>
  <c r="G155" i="4"/>
  <c r="G154" i="4"/>
  <c r="G153" i="4"/>
  <c r="G152" i="4"/>
  <c r="G151" i="4"/>
  <c r="G150" i="4"/>
  <c r="G149" i="4"/>
  <c r="G378" i="4"/>
  <c r="F378" i="4"/>
  <c r="E378" i="4"/>
  <c r="G377" i="4"/>
  <c r="G376" i="4"/>
  <c r="G375" i="4"/>
  <c r="G374" i="4"/>
  <c r="G373" i="4"/>
  <c r="G372" i="4"/>
  <c r="G371" i="4"/>
  <c r="G370" i="4"/>
  <c r="G369" i="4"/>
  <c r="F348" i="4"/>
  <c r="E348" i="4"/>
  <c r="G347" i="4"/>
  <c r="G346" i="4"/>
  <c r="G345" i="4"/>
  <c r="G344" i="4"/>
  <c r="G343" i="4"/>
  <c r="G342" i="4"/>
  <c r="G341" i="4"/>
  <c r="G340" i="4"/>
  <c r="G268" i="4"/>
  <c r="F268" i="4"/>
  <c r="E268" i="4"/>
  <c r="G267" i="4"/>
  <c r="G266" i="4"/>
  <c r="G265" i="4"/>
  <c r="G264" i="4"/>
  <c r="G263" i="4"/>
  <c r="G262" i="4"/>
  <c r="G261" i="4"/>
  <c r="G260" i="4"/>
  <c r="G259" i="4"/>
  <c r="O27" i="10"/>
  <c r="M27" i="10"/>
  <c r="K27" i="10"/>
  <c r="J27" i="10"/>
  <c r="P26" i="10"/>
  <c r="G38" i="4"/>
  <c r="F38" i="4"/>
  <c r="E38" i="4"/>
  <c r="G37" i="4"/>
  <c r="G36" i="4"/>
  <c r="G35" i="4"/>
  <c r="G34" i="4"/>
  <c r="G33" i="4"/>
  <c r="G32" i="4"/>
  <c r="G31" i="4"/>
  <c r="G30" i="4"/>
  <c r="G29" i="4"/>
  <c r="G28" i="4"/>
  <c r="F28" i="4"/>
  <c r="E28" i="4"/>
  <c r="G27" i="4"/>
  <c r="G26" i="4"/>
  <c r="G25" i="4"/>
  <c r="G24" i="4"/>
  <c r="G23" i="4"/>
  <c r="G22" i="4"/>
  <c r="G21" i="4"/>
  <c r="G20" i="4"/>
  <c r="G19" i="4"/>
  <c r="E98" i="4"/>
  <c r="G198" i="4"/>
  <c r="F198" i="4"/>
  <c r="E198" i="4"/>
  <c r="G197" i="4"/>
  <c r="G196" i="4"/>
  <c r="G195" i="4"/>
  <c r="G194" i="4"/>
  <c r="G193" i="4"/>
  <c r="G192" i="4"/>
  <c r="G191" i="4"/>
  <c r="G190" i="4"/>
  <c r="G189" i="4"/>
  <c r="G398" i="4"/>
  <c r="F398" i="4"/>
  <c r="E398" i="4"/>
  <c r="G397" i="4"/>
  <c r="G396" i="4"/>
  <c r="G395" i="4"/>
  <c r="G394" i="4"/>
  <c r="G393" i="4"/>
  <c r="G392" i="4"/>
  <c r="G391" i="4"/>
  <c r="G390" i="4"/>
  <c r="G389" i="4"/>
  <c r="G328" i="4"/>
  <c r="F328" i="4"/>
  <c r="E328" i="4"/>
  <c r="G327" i="4"/>
  <c r="G326" i="4"/>
  <c r="G325" i="4"/>
  <c r="G324" i="4"/>
  <c r="G323" i="4"/>
  <c r="G322" i="4"/>
  <c r="G321" i="4"/>
  <c r="G320" i="4"/>
  <c r="G319" i="4"/>
  <c r="G228" i="4"/>
  <c r="F228" i="4"/>
  <c r="E228" i="4"/>
  <c r="G227" i="4"/>
  <c r="G226" i="4"/>
  <c r="G225" i="4"/>
  <c r="G224" i="4"/>
  <c r="G223" i="4"/>
  <c r="G222" i="4"/>
  <c r="G221" i="4"/>
  <c r="G220" i="4"/>
  <c r="G21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47" i="4"/>
  <c r="G46" i="4"/>
  <c r="G45" i="4"/>
  <c r="G44" i="4"/>
  <c r="G43" i="4"/>
  <c r="G42" i="4"/>
  <c r="G41" i="4"/>
  <c r="G40" i="4"/>
  <c r="G39" i="4"/>
  <c r="X34" i="10"/>
  <c r="R36" i="10"/>
  <c r="S36" i="10"/>
  <c r="T36" i="10"/>
  <c r="U36" i="10"/>
  <c r="V36" i="10"/>
  <c r="W36" i="10"/>
  <c r="X35" i="10"/>
  <c r="R72" i="10"/>
  <c r="S72" i="10"/>
  <c r="T72" i="10"/>
  <c r="U72" i="10"/>
  <c r="V72" i="10"/>
  <c r="W72" i="10"/>
  <c r="X71" i="10"/>
  <c r="X70" i="10"/>
  <c r="Y70" i="10" s="1"/>
  <c r="X44" i="10"/>
  <c r="X43" i="10"/>
  <c r="Y43" i="10" s="1"/>
  <c r="S27" i="10"/>
  <c r="T27" i="10"/>
  <c r="U27" i="10"/>
  <c r="V27" i="10"/>
  <c r="W27" i="10"/>
  <c r="P71" i="10"/>
  <c r="P70" i="10"/>
  <c r="J45" i="10"/>
  <c r="K45" i="10"/>
  <c r="L45" i="10"/>
  <c r="M45" i="10"/>
  <c r="N45" i="10"/>
  <c r="P44" i="10"/>
  <c r="P43" i="10"/>
  <c r="J36" i="10"/>
  <c r="L36" i="10"/>
  <c r="M36" i="10"/>
  <c r="N36" i="10"/>
  <c r="P35" i="10"/>
  <c r="P34" i="10"/>
  <c r="P36" i="10" l="1"/>
  <c r="P72" i="10"/>
  <c r="Y34" i="10"/>
  <c r="X90" i="10"/>
  <c r="Y88" i="10" s="1"/>
  <c r="G127" i="10"/>
  <c r="L15" i="8"/>
  <c r="L11" i="8"/>
  <c r="L9" i="8"/>
  <c r="L61" i="8"/>
  <c r="G208" i="4"/>
  <c r="P30" i="10"/>
  <c r="L57" i="8"/>
  <c r="L13" i="8"/>
  <c r="L25" i="8"/>
  <c r="Y28" i="10"/>
  <c r="L87" i="8"/>
  <c r="L71" i="8"/>
  <c r="L67" i="8"/>
  <c r="L47" i="8"/>
  <c r="L41" i="8"/>
  <c r="L37" i="8"/>
  <c r="L79" i="8"/>
  <c r="L85" i="8"/>
  <c r="L59" i="8"/>
  <c r="L49" i="8"/>
  <c r="L33" i="8"/>
  <c r="L21" i="8"/>
  <c r="L23" i="8"/>
  <c r="P90" i="10"/>
  <c r="L53" i="8"/>
  <c r="G348" i="4"/>
  <c r="K55" i="8"/>
  <c r="L55" i="8" s="1"/>
  <c r="P27" i="10"/>
  <c r="Y127" i="10" l="1"/>
  <c r="L9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rgb="FF000000"/>
            <rFont val="Tahoma"/>
            <family val="2"/>
          </rPr>
          <t xml:space="preserve">Indicates which of the 3 settlement models identified by the Bank of International Settlement (BIS) is used by the CSD
</t>
        </r>
        <r>
          <rPr>
            <b/>
            <sz val="9"/>
            <color rgb="FF000000"/>
            <rFont val="Tahoma"/>
            <family val="2"/>
          </rPr>
          <t xml:space="preserve">
</t>
        </r>
        <r>
          <rPr>
            <b/>
            <sz val="9"/>
            <color rgb="FF000000"/>
            <rFont val="Tahoma"/>
            <family val="2"/>
          </rPr>
          <t></t>
        </r>
        <r>
          <rPr>
            <b/>
            <sz val="9"/>
            <color rgb="FF000000"/>
            <rFont val="Tahoma"/>
            <family val="2"/>
          </rPr>
          <t xml:space="preserve"> Model 1: Securities and funds are transferred on a simultaneous, irrevocable and real-time gross settlement (RTGS) basis;
</t>
        </r>
        <r>
          <rPr>
            <b/>
            <sz val="9"/>
            <color rgb="FF000000"/>
            <rFont val="Tahoma"/>
            <family val="2"/>
          </rPr>
          <t></t>
        </r>
        <r>
          <rPr>
            <b/>
            <sz val="9"/>
            <color rgb="FF000000"/>
            <rFont val="Tahoma"/>
            <family val="2"/>
          </rPr>
          <t xml:space="preserve"> Model 2: Securities are settled on a gross basis and cash is settled on a net basis;
</t>
        </r>
        <r>
          <rPr>
            <b/>
            <sz val="9"/>
            <color rgb="FF000000"/>
            <rFont val="Tahoma"/>
            <family val="2"/>
          </rPr>
          <t></t>
        </r>
        <r>
          <rPr>
            <b/>
            <sz val="9"/>
            <color rgb="FF000000"/>
            <rFont val="Tahoma"/>
            <family val="2"/>
          </rPr>
          <t xml:space="preserve"> Model 3: Both securities and cash are exchanged simultaneously on a net basis once a day.
</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A7" authorId="0" shapeId="0" xr:uid="{00000000-0006-0000-0300-000001000000}">
      <text>
        <r>
          <rPr>
            <sz val="9"/>
            <color rgb="FF000000"/>
            <rFont val="Candara"/>
            <family val="2"/>
          </rPr>
          <t xml:space="preserve">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t>
        </r>
        <r>
          <rPr>
            <sz val="9"/>
            <color rgb="FF000000"/>
            <rFont val="Candara"/>
            <family val="2"/>
          </rPr>
          <t xml:space="preserve">
</t>
        </r>
        <r>
          <rPr>
            <sz val="9"/>
            <color rgb="FF000000"/>
            <rFont val="Candara"/>
            <family val="2"/>
          </rPr>
          <t xml:space="preserve">Participants do not include investors or issuers using the CSD's registration service or share transfer agents of issuers, or using CSD ancillary services that are not directly linked to their participation in the Settlement System
</t>
        </r>
        <r>
          <rPr>
            <sz val="9"/>
            <color rgb="FF000000"/>
            <rFont val="Candara"/>
            <family val="2"/>
          </rPr>
          <t xml:space="preserve">
</t>
        </r>
        <r>
          <rPr>
            <sz val="9"/>
            <color rgb="FF000000"/>
            <rFont val="Candara"/>
            <family val="2"/>
          </rPr>
          <t xml:space="preserve">Domestic Participants are those located (incorporated) in the same country as the CSD.
</t>
        </r>
        <r>
          <rPr>
            <sz val="9"/>
            <color rgb="FF000000"/>
            <rFont val="Candara"/>
            <family val="2"/>
          </rPr>
          <t xml:space="preserve">
</t>
        </r>
        <r>
          <rPr>
            <sz val="9"/>
            <color rgb="FF000000"/>
            <rFont val="Candara"/>
            <family val="2"/>
          </rPr>
          <t xml:space="preserve">Non-Domestic Participants are those participants which are located (incorporated) in a different country from that where the CSD is established.
</t>
        </r>
        <r>
          <rPr>
            <sz val="9"/>
            <color rgb="FF000000"/>
            <rFont val="Candara"/>
            <family val="2"/>
          </rPr>
          <t xml:space="preserve">
</t>
        </r>
        <r>
          <rPr>
            <sz val="9"/>
            <color rgb="FF000000"/>
            <rFont val="Candara"/>
            <family val="2"/>
          </rPr>
          <t xml:space="preserve">Participant Type:
</t>
        </r>
        <r>
          <rPr>
            <sz val="9"/>
            <color rgb="FF000000"/>
            <rFont val="Candara"/>
            <family val="2"/>
          </rPr>
          <t xml:space="preserve">-In case the same participant is a Custodian and also a Bank then mention the count under Custodian.
</t>
        </r>
        <r>
          <rPr>
            <sz val="9"/>
            <color rgb="FF000000"/>
            <rFont val="Candara"/>
            <family val="2"/>
          </rPr>
          <t xml:space="preserve">-In case the same participant is Custodian and also a Broker then mention the count under Custodian.
</t>
        </r>
        <r>
          <rPr>
            <sz val="9"/>
            <color rgb="FF000000"/>
            <rFont val="Candara"/>
            <family val="2"/>
          </rPr>
          <t>-In case the same participant is a Bank and also a Broker then mention the count under Bank.</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I6" authorId="0" shapeId="0" xr:uid="{19CB81FC-E5F3-4FE9-A44A-D5EDB44A4CFD}">
      <text>
        <r>
          <rPr>
            <sz val="9"/>
            <color indexed="81"/>
            <rFont val="Tahoma"/>
            <family val="2"/>
          </rPr>
          <t xml:space="preserve">Exchange rate on 31 December 2023
1 BGN = 0.51129 EUR
https://commission.europa.eu/funding-tenders/procedures-guidelines-tenders/information-contractors-and-beneficiaries/exchange-rate-inforeuro_en
</t>
        </r>
      </text>
    </comment>
    <comment ref="I7" authorId="0" shapeId="0" xr:uid="{A4A0B168-BA7C-426A-818D-3AFDB2FB80F8}">
      <text>
        <r>
          <rPr>
            <sz val="9"/>
            <color indexed="81"/>
            <rFont val="Tahoma"/>
            <family val="2"/>
          </rPr>
          <t xml:space="preserve">Exchange rate on 31 December 2023
1 BAM = 0.51129 EUR
https://ec.europa.eu/info/funding-tenders/procedures-guidelines-tenders/information-contractors-and-beneficiaries/exchange-rate-inforeuro_en
</t>
        </r>
      </text>
    </comment>
    <comment ref="I10" authorId="0" shapeId="0" xr:uid="{D36A542E-2198-429C-9F96-B08184871592}">
      <text>
        <r>
          <rPr>
            <sz val="9"/>
            <color indexed="81"/>
            <rFont val="Tahoma"/>
            <family val="2"/>
          </rPr>
          <t xml:space="preserve">Exchange rate on 31 December 2023
1 BGN = 0.5113 EUR
https://commission.europa.eu/funding-tenders/procedures-guidelines-tenders/information-contractors-and-beneficiaries/exchange-rate-inforeuro_en
</t>
        </r>
      </text>
    </comment>
    <comment ref="I11" authorId="0" shapeId="0" xr:uid="{4E107595-D77E-4F8E-A975-DC7979E034E0}">
      <text>
        <r>
          <rPr>
            <sz val="9"/>
            <color indexed="81"/>
            <rFont val="Tahoma"/>
            <family val="2"/>
          </rPr>
          <t xml:space="preserve">Exchange rate on 31 December 2023
1 CHF = 1.03864
https://commission.europa.eu/funding-tenders/procedures-guidelines-tenders/information-contractors-and-beneficiaries/exchange-rate-inforeuro_en
</t>
        </r>
      </text>
    </comment>
    <comment ref="I13" authorId="0" shapeId="0" xr:uid="{39322C37-496F-4522-B4E0-62AC29D8D9D9}">
      <text>
        <r>
          <rPr>
            <sz val="9"/>
            <color indexed="81"/>
            <rFont val="Tahoma"/>
            <family val="2"/>
          </rPr>
          <t>Exchange rate on 31 December 2023
1 CZK = 0.04122
https://commission.europa.eu/funding-tenders/procedures-guidelines-tenders/information-contractors-and-beneficiaries/exchange-rate-inforeuro_en</t>
        </r>
      </text>
    </comment>
    <comment ref="I15" authorId="0" shapeId="0" xr:uid="{E953F832-61FB-4347-A66B-04E4CDE109A3}">
      <text>
        <r>
          <rPr>
            <sz val="9"/>
            <color indexed="81"/>
            <rFont val="Tahoma"/>
            <family val="2"/>
          </rPr>
          <t xml:space="preserve">Exchange rate at 31/12/2023
1 DKK = 0.13411 EUR
https://commission.europa.eu/funding-tenders/procedures-guidelines-tenders/information-contractors-and-beneficiaries/exchange-rate-inforeuro_en
</t>
        </r>
      </text>
    </comment>
    <comment ref="I21" authorId="0" shapeId="0" xr:uid="{45E4CC30-73CF-466B-9EDD-4C08DBE1BF6C}">
      <text>
        <r>
          <rPr>
            <sz val="9"/>
            <color indexed="81"/>
            <rFont val="Tahoma"/>
            <family val="2"/>
          </rPr>
          <t>Exchange rate 31
30/12/2023
1 HUF = 0.00265 EUR
https://www.ecb.europa.eu/stats/policy_and_exchange_rates/euro_reference_exchange_rates/html/eurofxref-graph-huf.en.html</t>
        </r>
      </text>
    </comment>
    <comment ref="I24" authorId="0" shapeId="0" xr:uid="{03A7947A-7107-400B-A8B4-395ADC152DCD}">
      <text>
        <r>
          <rPr>
            <sz val="9"/>
            <color indexed="81"/>
            <rFont val="Tahoma"/>
            <family val="2"/>
          </rPr>
          <t xml:space="preserve">Exchange rate 31/12/2023
1 KZT = 0.00198 EUR
https://ec.europa.eu/info/funding-tenders/procedures-guidelines-tenders/information-contractors-and-beneficiaries/exchange-rate-inforeuro_en
</t>
        </r>
      </text>
    </comment>
    <comment ref="I25" authorId="0" shapeId="0" xr:uid="{1B45599B-A186-4EB5-A379-93A7B589ECEF}">
      <text>
        <r>
          <rPr>
            <sz val="9"/>
            <color indexed="81"/>
            <rFont val="Tahoma"/>
            <family val="2"/>
          </rPr>
          <t xml:space="preserve">Exchange rate 31/12/2023
1 KZT = 0.00198EUR
https://ec.europa.eu/info/funding-tenders/procedures-guidelines-tenders/information-contractors-and-beneficiaries/exchange-rate-inforeuro_en
</t>
        </r>
      </text>
    </comment>
    <comment ref="I29" authorId="0" shapeId="0" xr:uid="{6EEEC220-E769-4C80-AD9D-BB91133A010D}">
      <text>
        <r>
          <rPr>
            <sz val="9"/>
            <color indexed="81"/>
            <rFont val="Tahoma"/>
            <family val="2"/>
          </rPr>
          <t xml:space="preserve">Rate on 31/12/2023
1 MDL = 0.05128 EUR
https://ec.europa.eu/info/funding-tenders/procedures-guidelines-tenders/information-contractors-and-beneficiaries/exchange-rate-inforeuro_en
</t>
        </r>
      </text>
    </comment>
    <comment ref="I31" authorId="0" shapeId="0" xr:uid="{EFF6BD93-9DD0-4C77-AE54-C080C7A353E9}">
      <text>
        <r>
          <rPr>
            <sz val="9"/>
            <color indexed="81"/>
            <rFont val="Tahoma"/>
            <family val="2"/>
          </rPr>
          <t xml:space="preserve">Exchange rate 31/12/2023
1 MKD = 0.01621 EUR
https://ec.europa.eu/info/funding-tenders/procedures-guidelines-tenders/information-contractors-and-beneficiaries/exchange-rate-inforeuro_en
</t>
        </r>
      </text>
    </comment>
    <comment ref="I34" authorId="0" shapeId="0" xr:uid="{248C5F7E-8105-468A-984A-3B8B61E73F48}">
      <text>
        <r>
          <rPr>
            <sz val="9"/>
            <color indexed="81"/>
            <rFont val="Tahoma"/>
            <family val="2"/>
          </rPr>
          <t xml:space="preserve">Exchange rate 31/12/2023
1 NOK = 0.0855 EUR
https://commission.europa.eu/funding-tenders/procedures-guidelines-tenders/information-contractors-and-beneficiaries/exchange-rate-inforeuro_en
</t>
        </r>
      </text>
    </comment>
    <comment ref="I35" authorId="0" shapeId="0" xr:uid="{6676C13E-DB07-4536-B711-0324AC60601F}">
      <text>
        <r>
          <rPr>
            <sz val="9"/>
            <color indexed="81"/>
            <rFont val="Tahoma"/>
            <family val="2"/>
          </rPr>
          <t xml:space="preserve">Exchange rate 31/12/2023
1 PLN = 0.23065 EUR
https://commission.europa.eu/funding-tenders/procedures-guidelines-tenders/information-contractors-and-beneficiaries/exchange-rate-inforeuro_en
</t>
        </r>
      </text>
    </comment>
    <comment ref="I37" authorId="0" shapeId="0" xr:uid="{67B08D86-9376-4F5D-9F98-A50621F9BC1F}">
      <text>
        <r>
          <rPr>
            <sz val="9"/>
            <color indexed="81"/>
            <rFont val="Tahoma"/>
            <family val="2"/>
          </rPr>
          <t xml:space="preserve">Exchange rate 31/12/2023
1 LEU = 0.2011 EUR
https://commission.europa.eu/funding-tenders/procedures-guidelines-tenders/information-contractors-and-beneficiaries/exchange-rate-inforeuro_en
</t>
        </r>
      </text>
    </comment>
    <comment ref="I38" authorId="0" shapeId="0" xr:uid="{79863724-F270-410F-BBC6-C4B228247BF2}">
      <text>
        <r>
          <rPr>
            <sz val="9"/>
            <color indexed="81"/>
            <rFont val="Tahoma"/>
            <family val="2"/>
          </rPr>
          <t xml:space="preserve">Exchange rate 31/12/2023
1 RSD =  0.00854 EUR
https://ec.europa.eu/info/funding-tenders/procedures-guidelines-tenders/information-contractors-and-beneficiaries/exchange-rate-inforeuro_en
</t>
        </r>
      </text>
    </comment>
    <comment ref="I39" authorId="0" shapeId="0" xr:uid="{29280FAF-8E99-48ED-8F46-EDE813837679}">
      <text>
        <r>
          <rPr>
            <sz val="9"/>
            <color indexed="81"/>
            <rFont val="Tahoma"/>
            <family val="2"/>
          </rPr>
          <t xml:space="preserve">
Exchange rate 31/12/2023
1 SEK = 0.08799 eUR
https://commission.europa.eu/funding-tenders/procedures-guidelines-tenders/information-contractors-and-beneficiaries/exchange-rate-inforeuro_en
</t>
        </r>
      </text>
    </comment>
    <comment ref="I42" authorId="0" shapeId="0" xr:uid="{0E6FE085-663C-4FEA-9682-8B5CB212D0AB}">
      <text>
        <r>
          <rPr>
            <sz val="9"/>
            <color indexed="81"/>
            <rFont val="Tahoma"/>
            <family val="2"/>
          </rPr>
          <t xml:space="preserve">Exchange rate 31/12/2023
1 TRY =  0.03148  EUR
https://commission.europa.eu/funding-tenders/procedures-guidelines-tenders/information-contractors-and-beneficiaries/exchange-rate-inforeuro_en
</t>
        </r>
      </text>
    </comment>
    <comment ref="I43" authorId="0" shapeId="0" xr:uid="{C752F535-7715-4EB8-8225-0425A6496EF8}">
      <text>
        <r>
          <rPr>
            <sz val="9"/>
            <color indexed="81"/>
            <rFont val="Tahoma"/>
            <family val="2"/>
          </rPr>
          <t xml:space="preserve">Exchange rate 31/12/2023
1 UAH = 0.02504 EUR
https://commission.europa.eu/funding-tenders/procedures-guidelines-tenders/information-contractors-and-beneficiaries/exchange-rate-inforeuro_en
</t>
        </r>
      </text>
    </comment>
    <comment ref="I44" authorId="0" shapeId="0" xr:uid="{92DD8091-2E8D-49F0-90F5-7D9099F16645}">
      <text>
        <r>
          <rPr>
            <sz val="9"/>
            <color indexed="81"/>
            <rFont val="Tahoma"/>
            <family val="2"/>
          </rPr>
          <t xml:space="preserve">Exchange rate 31/12/2023
1 GBP =  1.15574  EUR
https://commission.europa.eu/funding-tenders/procedures-guidelines-tenders/information-contractors-and-beneficiaries/exchange-rate-inforeuro_en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Irina</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0" shapeId="0" xr:uid="{1FDF4DE5-C4C4-4012-8FC6-F0794E6DE432}">
      <text>
        <r>
          <rPr>
            <sz val="9"/>
            <color indexed="81"/>
            <rFont val="Tahoma"/>
            <family val="2"/>
          </rPr>
          <t>Exchange rate on 31 December 2023
1 BAM = 0.51129 EUR
https://ec.europa.eu/info/funding-tenders/procedures-guidelines-tenders/information-contractors-and-beneficiaries/exchange-rate-inforeuro_en</t>
        </r>
      </text>
    </comment>
    <comment ref="Y10" authorId="1" shapeId="0" xr:uid="{22F1E2EE-116C-4EA0-B42F-E35AFEC1971E}">
      <text>
        <r>
          <rPr>
            <sz val="9"/>
            <color indexed="81"/>
            <rFont val="Tahoma"/>
            <family val="2"/>
          </rPr>
          <t>Exchange rate on 31 December 2023
1 BGN = 0.51129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13" authorId="0" shapeId="0" xr:uid="{D256B7FC-F2F9-4787-8653-DA34E01F11FB}">
      <text>
        <r>
          <rPr>
            <sz val="9"/>
            <color indexed="81"/>
            <rFont val="Tahoma"/>
            <family val="2"/>
          </rPr>
          <t>Exchange rate on 31 December 2023
1 BAM = 0.51129 EUR
https://ec.europa.eu/info/funding-tenders/procedures-guidelines-tenders/information-contractors-and-beneficiaries/exchange-rate-inforeuro_en</t>
        </r>
      </text>
    </comment>
    <comment ref="Y13" authorId="1" shapeId="0" xr:uid="{E2116F21-0B3B-4768-A49F-849C73130468}">
      <text>
        <r>
          <rPr>
            <sz val="9"/>
            <color indexed="81"/>
            <rFont val="Tahoma"/>
            <family val="2"/>
          </rPr>
          <t xml:space="preserve">Exchange rate on 31 December 2023
1 BGN = 0.51129 EUR
https://commission.europa.eu/funding-tenders/procedures-guidelines-tenders/information-contractors-and-beneficiaries/exchange-rate-inforeuro_en
</t>
        </r>
      </text>
    </comment>
    <comment ref="G22" authorId="0" shapeId="0" xr:uid="{F8BC36F7-099D-4BFC-A7BD-58773A9AF625}">
      <text>
        <r>
          <rPr>
            <sz val="9"/>
            <color indexed="81"/>
            <rFont val="Tahoma"/>
            <family val="2"/>
          </rPr>
          <t>Exchange rate on 31 December 2023
1 BGN = 0.5113 EUR
https://commission.europa.eu/funding-tenders/procedures-guidelines-tenders/information-contractors-and-beneficiaries/exchange-rate-inforeuro_en</t>
        </r>
      </text>
    </comment>
    <comment ref="Y22" authorId="1" shapeId="0" xr:uid="{955BA6A0-13A4-4FA9-8BF1-EF1554D1CB4E}">
      <text>
        <r>
          <rPr>
            <sz val="9"/>
            <color indexed="81"/>
            <rFont val="Tahoma"/>
            <family val="2"/>
          </rPr>
          <t>Exchange rate on 31 December 2023
1 BGN = 0.5113 EUR
https://commission.europa.eu/funding-tenders/procedures-guidelines-tenders/information-contractors-and-beneficiaries/exchange-rate-inforeuro_en</t>
        </r>
      </text>
    </comment>
    <comment ref="G25" authorId="0" shapeId="0" xr:uid="{C364E7EE-60E3-41E6-9049-CF1BBDD2A12A}">
      <text>
        <r>
          <rPr>
            <sz val="9"/>
            <color indexed="81"/>
            <rFont val="Tahoma"/>
            <family val="2"/>
          </rPr>
          <t>Exchange rate on 31 December 2023
1 CHF = 1.03864 EUR
https://commission.europa.eu/funding-tenders/procedures-guidelines-tenders/information-contractors-and-beneficiaries/exchange-rate-inforeuro_en</t>
        </r>
      </text>
    </comment>
    <comment ref="Y25" authorId="1" shapeId="0" xr:uid="{D923D904-3899-4485-8E26-2AC6947A9233}">
      <text>
        <r>
          <rPr>
            <sz val="9"/>
            <color indexed="81"/>
            <rFont val="Tahoma"/>
            <family val="2"/>
          </rPr>
          <t xml:space="preserve">Exchange rate on 31 December 2023
1 CHF = 1.03864
https://commission.europa.eu/funding-tenders/procedures-guidelines-tenders/information-contractors-and-beneficiaries/exchange-rate-inforeuro_en
</t>
        </r>
      </text>
    </comment>
    <comment ref="G31" authorId="0" shapeId="0" xr:uid="{252F5413-DC9C-4E1F-B73F-8C2314F68E0D}">
      <text>
        <r>
          <rPr>
            <sz val="9"/>
            <color indexed="81"/>
            <rFont val="Tahoma"/>
            <family val="2"/>
          </rPr>
          <t>Exchange rate on 31 December 2023
1 CZK = 0.04122 
https://commission.europa.eu/funding-tenders/procedures-guidelines-tenders/information-contractors-and-beneficiaries/exchange-rate-inforeuro_en</t>
        </r>
      </text>
    </comment>
    <comment ref="Y31" authorId="1" shapeId="0" xr:uid="{5E1F7AB3-6EE2-4387-AB57-AA2F46AB5379}">
      <text>
        <r>
          <rPr>
            <sz val="9"/>
            <color indexed="81"/>
            <rFont val="Tahoma"/>
            <family val="2"/>
          </rPr>
          <t xml:space="preserve">Exchange rate on 31 December 2023
1 CZK = 0.04122
https://commission.europa.eu/funding-tenders/procedures-guidelines-tenders/information-contractors-and-beneficiaries/exchange-rate-inforeuro_en
</t>
        </r>
      </text>
    </comment>
    <comment ref="G37" authorId="0" shapeId="0" xr:uid="{309D84DA-3C36-4DC3-BE98-9E28928B650E}">
      <text>
        <r>
          <rPr>
            <sz val="9"/>
            <color indexed="81"/>
            <rFont val="Tahoma"/>
            <family val="2"/>
          </rPr>
          <t xml:space="preserve">
Exchange rate at 31/12/2023
1 DKK = 0.13411 EUR
https://commission.europa.eu/funding-tenders/procedures-guidelines-tenders/information-contractors-and-beneficiaries/exchange-rate-inforeuro_en</t>
        </r>
      </text>
    </comment>
    <comment ref="Y37" authorId="1" shapeId="0" xr:uid="{094686A6-DAA8-4990-B3FC-7C40ADD871ED}">
      <text>
        <r>
          <rPr>
            <sz val="9"/>
            <color indexed="81"/>
            <rFont val="Tahoma"/>
            <family val="2"/>
          </rPr>
          <t xml:space="preserve">
In Euro on the ECB webstie
Exchange rate at 31/12/2023
1 DKK = 0.13411 EUR
https://commission.europa.eu/funding-tenders/procedures-guidelines-tenders/information-contractors-and-beneficiaries/exchange-rate-inforeuro_en</t>
        </r>
      </text>
    </comment>
    <comment ref="G55" authorId="0" shapeId="0" xr:uid="{6A365E12-AEC4-4B33-9C34-2DEEBC7E25FB}">
      <text>
        <r>
          <rPr>
            <sz val="9"/>
            <color indexed="81"/>
            <rFont val="Tahoma"/>
            <family val="2"/>
          </rPr>
          <t>Exchange rate 31/12/2023
1 HUF = 0.00265 EUR
https://www.ecb.europa.eu/stats/policy_and_exchange_rates/euro_reference_exchange_rates/html/eurofxref-graph-huf.en.html</t>
        </r>
      </text>
    </comment>
    <comment ref="Y55" authorId="1" shapeId="0" xr:uid="{B005C8DD-EE64-459A-816C-EB32FD2205E3}">
      <text>
        <r>
          <rPr>
            <sz val="9"/>
            <color indexed="81"/>
            <rFont val="Tahoma"/>
            <family val="2"/>
          </rPr>
          <t xml:space="preserve">Exchange rate 31
30/12/2023
1 HUF = 0.00265 EUR
https://www.ecb.europa.eu/stats/policy_and_exchange_rates/euro_reference_exchange_rates/html/eurofxref-graph-huf.en.html
</t>
        </r>
      </text>
    </comment>
    <comment ref="G64" authorId="1" shapeId="0" xr:uid="{62DA252E-6DB4-4E63-B2B9-445ECCABA0E7}">
      <text>
        <r>
          <rPr>
            <sz val="9"/>
            <color indexed="81"/>
            <rFont val="Tahoma"/>
            <family val="2"/>
          </rPr>
          <t xml:space="preserve">Exchange rate 31/12/2023
1 KZT = 0.00198 EUR
https://ec.europa.eu/info/funding-tenders/procedures-guidelines-tenders/information-contractors-and-beneficiaries/exchange-rate-inforeuro_en
</t>
        </r>
      </text>
    </comment>
    <comment ref="Y64" authorId="1" shapeId="0" xr:uid="{B405FF64-1C93-4495-ACCE-5B1356258AD5}">
      <text>
        <r>
          <rPr>
            <sz val="9"/>
            <color indexed="81"/>
            <rFont val="Tahoma"/>
            <family val="2"/>
          </rPr>
          <t xml:space="preserve">Exchange rate 31/12/2023
1 KZT = 0.00198 EUR
https://ec.europa.eu/info/funding-tenders/procedures-guidelines-tenders/information-contractors-and-beneficiaries/exchange-rate-inforeuro_en
</t>
        </r>
      </text>
    </comment>
    <comment ref="G67" authorId="1" shapeId="0" xr:uid="{4DF8BDD5-8D8E-40B6-8F3B-2C525D502DED}">
      <text>
        <r>
          <rPr>
            <sz val="9"/>
            <color indexed="81"/>
            <rFont val="Tahoma"/>
            <family val="2"/>
          </rPr>
          <t xml:space="preserve">Exchange rate 31/12/2023
1 KZT = 0.00198 EUR
https://ec.europa.eu/info/funding-tenders/procedures-guidelines-tenders/information-contractors-and-beneficiaries/exchange-rate-inforeuro_en
</t>
        </r>
      </text>
    </comment>
    <comment ref="Y67" authorId="1" shapeId="0" xr:uid="{D986F213-4009-4126-AA71-26FFF3C3869A}">
      <text>
        <r>
          <rPr>
            <sz val="9"/>
            <color indexed="81"/>
            <rFont val="Tahoma"/>
            <family val="2"/>
          </rPr>
          <t xml:space="preserve">Exchange rate 31/12/2023
1 KZT = 0.00198 EUR
https://ec.europa.eu/info/funding-tenders/procedures-guidelines-tenders/information-contractors-and-beneficiaries/exchange-rate-inforeuro_en
</t>
        </r>
      </text>
    </comment>
    <comment ref="G79" authorId="1" shapeId="0" xr:uid="{5267313B-C361-4627-8704-7B9BC7E73512}">
      <text>
        <r>
          <rPr>
            <sz val="9"/>
            <color indexed="81"/>
            <rFont val="Tahoma"/>
            <family val="2"/>
          </rPr>
          <t>Rate on 31/12/2023
1 MDL = 0.05128 EUR
https://ec.europa.eu/info/funding-tenders/procedures-guidelines-tenders/information-contractors-and-beneficiaries/exchange-rate-inforeuro_en</t>
        </r>
      </text>
    </comment>
    <comment ref="Y79" authorId="1" shapeId="0" xr:uid="{BA4504A6-02B7-4817-973B-7F5F4BFB29EA}">
      <text>
        <r>
          <rPr>
            <sz val="9"/>
            <color indexed="81"/>
            <rFont val="Tahoma"/>
            <family val="2"/>
          </rPr>
          <t xml:space="preserve">Rate on 31/12/2023
1 MDL = 0.05128 EUR
https://ec.europa.eu/info/funding-tenders/procedures-guidelines-tenders/information-contractors-and-beneficiaries/exchange-rate-inforeuro_en
</t>
        </r>
      </text>
    </comment>
    <comment ref="G85" authorId="0" shapeId="0" xr:uid="{5740AD2A-E67C-4F24-B45A-E3935D679B0D}">
      <text>
        <r>
          <rPr>
            <sz val="9"/>
            <color indexed="81"/>
            <rFont val="Tahoma"/>
            <family val="2"/>
          </rPr>
          <t>Exchange rate 31/12/2023
1 MKD = 0.01621 EUR
https://ec.europa.eu/info/funding-tenders/procedures-guidelines-tenders/information-contractors-and-beneficiaries/exchange-rate-inforeuro_en</t>
        </r>
      </text>
    </comment>
    <comment ref="Y85" authorId="1" shapeId="0" xr:uid="{DEF2035C-B4BA-4A34-995F-1F4D69C1DD72}">
      <text>
        <r>
          <rPr>
            <sz val="9"/>
            <color indexed="81"/>
            <rFont val="Tahoma"/>
            <family val="2"/>
          </rPr>
          <t xml:space="preserve">Exchange rate 31/12/2023
1 MKD = 0.01621 EUR
https://ec.europa.eu/info/funding-tenders/procedures-guidelines-tenders/information-contractors-and-beneficiaries/exchange-rate-inforeuro_en
</t>
        </r>
      </text>
    </comment>
    <comment ref="G94" authorId="0" shapeId="0" xr:uid="{6DC7C7B5-0DE4-4F68-B8C2-E3992DE19AA9}">
      <text>
        <r>
          <rPr>
            <sz val="9"/>
            <color indexed="81"/>
            <rFont val="Tahoma"/>
            <family val="2"/>
          </rPr>
          <t xml:space="preserve">Exchange rate 31/12/2023
1 NOK = 0.0855 EUR
https://commission.europa.eu/funding-tenders/procedures-guidelines-tenders/information-contractors-and-beneficiaries/exchange-rate-inforeuro_en
</t>
        </r>
      </text>
    </comment>
    <comment ref="Y94" authorId="1" shapeId="0" xr:uid="{6BFA95FB-5EC7-472C-8B9E-B09D18CA1BD1}">
      <text>
        <r>
          <rPr>
            <sz val="9"/>
            <color indexed="81"/>
            <rFont val="Tahoma"/>
            <family val="2"/>
          </rPr>
          <t>Exchange rate 31/12/2023
1 NOK = 0.0855 EUR
https://commission.europa.eu/funding-tenders/procedures-guidelines-tenders/information-contractors-and-beneficiaries/exchange-rate-inforeuro_en</t>
        </r>
      </text>
    </comment>
    <comment ref="G97" authorId="1" shapeId="0" xr:uid="{C5D78E5A-DB47-4B15-B6FC-0E01626A12B0}">
      <text>
        <r>
          <rPr>
            <sz val="9"/>
            <color indexed="81"/>
            <rFont val="Tahoma"/>
            <family val="2"/>
          </rPr>
          <t>Exchange rate 31/12/2023
1 PLN = 0.23065 EUR
https://commission.europa.eu/funding-tenders/procedures-guidelines-tenders/information-contractors-and-beneficiaries/exchange-rate-inforeuro_en</t>
        </r>
      </text>
    </comment>
    <comment ref="Y97" authorId="1" shapeId="0" xr:uid="{587DF573-05C4-48EF-B714-92B43F4171FE}">
      <text>
        <r>
          <rPr>
            <sz val="9"/>
            <color indexed="81"/>
            <rFont val="Tahoma"/>
            <family val="2"/>
          </rPr>
          <t>Exchange rate 31/12/2023
1 PLN = 0.23065 EUR
https://commission.europa.eu/funding-tenders/procedures-guidelines-tenders/information-contractors-and-beneficiaries/exchange-rate-inforeuro_enl</t>
        </r>
      </text>
    </comment>
    <comment ref="G103" authorId="1" shapeId="0" xr:uid="{35A11278-1C0D-46C1-BFBB-C0457F2618DD}">
      <text>
        <r>
          <rPr>
            <sz val="9"/>
            <color indexed="81"/>
            <rFont val="Tahoma"/>
            <family val="2"/>
          </rPr>
          <t xml:space="preserve">
Exchange rate 31/12/2023
1 RON = 0.2011 EUR
https://commission.europa.eu/funding-tenders/procedures-guidelines-tenders/information-contractors-and-beneficiaries/exchange-rate-inforeuro_en</t>
        </r>
      </text>
    </comment>
    <comment ref="Y103" authorId="1" shapeId="0" xr:uid="{48C667BA-2D01-4B39-9109-4131273AE197}">
      <text>
        <r>
          <rPr>
            <sz val="9"/>
            <color indexed="81"/>
            <rFont val="Tahoma"/>
            <family val="2"/>
          </rPr>
          <t xml:space="preserve">Exchange rate 31/12/2023
1 LEU = 0.2011 EUR
https://commission.europa.eu/funding-tenders/procedures-guidelines-tenders/information-contractors-and-beneficiaries/exchange-rate-inforeuro_en
</t>
        </r>
      </text>
    </comment>
    <comment ref="G106" authorId="0" shapeId="0" xr:uid="{16B2D668-AAFC-48B2-98FF-C9C07C6EB99B}">
      <text>
        <r>
          <rPr>
            <sz val="9"/>
            <color indexed="81"/>
            <rFont val="Tahoma"/>
            <family val="2"/>
          </rPr>
          <t>Exchange rate 31/12/2023
1 RSD =  0.00854 EUR
https://ec.europa.eu/info/funding-tenders/procedures-guidelines-tenders/information-contractors-and-beneficiaries/exchange-rate-inforeuro_en</t>
        </r>
      </text>
    </comment>
    <comment ref="Y106" authorId="1" shapeId="0" xr:uid="{B2323E79-E45D-415F-A06E-030DB219967E}">
      <text>
        <r>
          <rPr>
            <sz val="9"/>
            <color indexed="81"/>
            <rFont val="Tahoma"/>
            <family val="2"/>
          </rPr>
          <t>Exchange rate 31/12/2023
1 RSD =  0.00854 EUR
https://ec.europa.eu/info/funding-tenders/procedures-guidelines-tenders/information-contractors-and-beneficiaries/exchange-rate-inforeuro_en</t>
        </r>
      </text>
    </comment>
    <comment ref="G109" authorId="1" shapeId="0" xr:uid="{75BF6C7B-1DCC-4E40-ABD4-2BF8A64CD4A1}">
      <text>
        <r>
          <rPr>
            <sz val="9"/>
            <color indexed="81"/>
            <rFont val="Tahoma"/>
            <family val="2"/>
          </rPr>
          <t xml:space="preserve">
Exchange rate 31/12/2023
1 SEK = 0.08799 EUR
https://commission.europa.eu/funding-tenders/procedures-guidelines-tenders/information-contractors-and-beneficiaries/exchange-rate-inforeuro_en
</t>
        </r>
      </text>
    </comment>
    <comment ref="Y109" authorId="2" shapeId="0" xr:uid="{86CB807C-1957-4BF6-8404-DF75051AA9DB}">
      <text>
        <r>
          <rPr>
            <sz val="9"/>
            <color indexed="81"/>
            <rFont val="Tahoma"/>
            <family val="2"/>
          </rPr>
          <t xml:space="preserve">
Exchange rate 31/12/2023
1 SEK = 0.08799 EUR
https://commission.europa.eu/funding-tenders/procedures-guidelines-tenders/information-contractors-and-beneficiaries/exchange-rate-inforeuro_en</t>
        </r>
      </text>
    </comment>
    <comment ref="G118" authorId="1" shapeId="0" xr:uid="{C88C872D-8FEF-4392-B14D-D6425D413802}">
      <text>
        <r>
          <rPr>
            <sz val="9"/>
            <color indexed="81"/>
            <rFont val="Tahoma"/>
            <family val="2"/>
          </rPr>
          <t>Exchange rate 31/12/2023
1 TRY =  0.03148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Y118" authorId="1" shapeId="0" xr:uid="{2FF8BE65-2F16-46C3-B21F-EBCBFB972E05}">
      <text>
        <r>
          <rPr>
            <sz val="9"/>
            <color indexed="81"/>
            <rFont val="Tahoma"/>
            <family val="2"/>
          </rPr>
          <t xml:space="preserve">Exchange rate 31/12/2023
1 TRY =  0.03148  EUR
https://commission.europa.eu/funding-tenders/procedures-guidelines-tenders/information-contractors-and-beneficiaries/exchange-rate-inforeuro_en
</t>
        </r>
      </text>
    </comment>
    <comment ref="G121" authorId="1" shapeId="0" xr:uid="{D0891F8C-D726-4526-B2B3-45A8B2FB21D6}">
      <text>
        <r>
          <rPr>
            <sz val="9"/>
            <color indexed="81"/>
            <rFont val="Tahoma"/>
            <family val="2"/>
          </rPr>
          <t xml:space="preserve">Exchange rate 31/12/2023
1 UAH = 0.02504 EUR
https://commission.europa.eu/funding-tenders/procedures-guidelines-tenders/information-contractors-and-beneficiaries/exchange-rate-inforeuro_en
</t>
        </r>
      </text>
    </comment>
    <comment ref="Y121" authorId="1" shapeId="0" xr:uid="{777E8BCC-387D-4DB0-AE64-C9282A68F68A}">
      <text>
        <r>
          <rPr>
            <sz val="9"/>
            <color indexed="81"/>
            <rFont val="Tahoma"/>
            <family val="2"/>
          </rPr>
          <t>Exchange rate 31/12/2023
1 UAH = 0.02504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124" authorId="0" shapeId="0" xr:uid="{9706FCBA-E726-4EC9-9CB7-68451C039D34}">
      <text>
        <r>
          <rPr>
            <sz val="9"/>
            <color indexed="81"/>
            <rFont val="Tahoma"/>
            <family val="2"/>
          </rPr>
          <t>Exchange rate 31/12/2023
1 GBP =  1.15574  EUR
https://commission.europa.eu/funding-tenders/procedures-guidelines-tenders/information-contractors-and-beneficiaries/exchange-rate-inforeuro_en</t>
        </r>
      </text>
    </comment>
    <comment ref="Y124" authorId="1" shapeId="0" xr:uid="{9CE479BF-E843-4411-B9C9-D1FE8E7C9DED}">
      <text>
        <r>
          <rPr>
            <sz val="9"/>
            <color indexed="81"/>
            <rFont val="Tahoma"/>
            <family val="2"/>
          </rPr>
          <t xml:space="preserve">Exchange rate 31/12/2023
1 GBP =  1.15574  EUR
https://commission.europa.eu/funding-tenders/procedures-guidelines-tenders/information-contractors-and-beneficiaries/exchange-rate-inforeuro_en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00000000-0006-0000-0700-000001000000}">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00000000-0006-0000-0700-000002000000}">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O7" authorId="0" shapeId="0" xr:uid="{00000000-0006-0000-0700-000003000000}">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P7" authorId="0" shapeId="0" xr:uid="{00000000-0006-0000-0700-000004000000}">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A453AE19-10B5-4403-B1BD-5BE59BAB82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 authorId="0" shapeId="0" xr:uid="{FD9E328E-D6D8-4750-AF51-60E85CD3226E}">
      <text>
        <r>
          <rPr>
            <sz val="9"/>
            <color indexed="81"/>
            <rFont val="Candara"/>
            <family val="2"/>
          </rPr>
          <t>An account structure where securities are held at the level of the individual end-investor.</t>
        </r>
      </text>
    </comment>
    <comment ref="D9" authorId="0" shapeId="0" xr:uid="{DF1A0318-AB05-4CD2-8F96-A0DE20B911E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9B7C387A-DA0E-49E1-955E-D4893BB90F7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 authorId="0" shapeId="0" xr:uid="{44586CFF-944E-49A6-BFE3-1A5647D65DE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2C1AA8D0-090F-47C6-A49B-1AA88689342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5708255C-7B85-44B1-A1FA-26C10D79D25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3405E902-BEA6-42E0-9EA5-808BD3B3968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 authorId="0" shapeId="0" xr:uid="{2D530B2D-6406-4D4E-A055-864F4F0AA2AE}">
      <text>
        <r>
          <rPr>
            <sz val="9"/>
            <color indexed="81"/>
            <rFont val="Candara"/>
            <family val="2"/>
          </rPr>
          <t>An account structure where securities are held at the level of the individual end-investor.</t>
        </r>
      </text>
    </comment>
    <comment ref="D14" authorId="0" shapeId="0" xr:uid="{9DE0CF0B-84DB-474C-8C41-636F084A8F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8347537A-4134-4E9A-9021-AC9BC8CF661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 authorId="0" shapeId="0" xr:uid="{7111233C-7459-4650-A403-92C3DBFEBB0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240FB967-B77E-42DA-914A-B0A654B214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B29F6CB-9386-4258-8ECC-50B88BA5DB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22EE028D-9CDD-4167-B93C-D00485BE076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 authorId="0" shapeId="0" xr:uid="{AF66BB8E-B13A-40AF-81AB-295B83103980}">
      <text>
        <r>
          <rPr>
            <sz val="9"/>
            <color indexed="81"/>
            <rFont val="Candara"/>
            <family val="2"/>
          </rPr>
          <t>An account structure where securities are held at the level of the individual end-investor.</t>
        </r>
      </text>
    </comment>
    <comment ref="D19" authorId="0" shapeId="0" xr:uid="{2231B073-BD53-4107-9C12-48F473E5D35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73F4875A-2735-4ADB-96F2-2E6DF50490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 authorId="0" shapeId="0" xr:uid="{68DB2FEA-006A-4C32-BA2D-B445F0C0AC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266B8A2-F98C-4DFD-B92C-68944DB02D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BCE2C401-E4CF-47F1-968E-78FF714CBCF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A83E26DF-C27D-4EF1-923C-B1F239EEA35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3" authorId="0" shapeId="0" xr:uid="{DF49CC3A-4B02-4AE3-B1ED-8592C2F47251}">
      <text>
        <r>
          <rPr>
            <sz val="9"/>
            <color indexed="81"/>
            <rFont val="Candara"/>
            <family val="2"/>
          </rPr>
          <t>An account structure where securities are held at the level of the individual end-investor.</t>
        </r>
      </text>
    </comment>
    <comment ref="D24" authorId="0" shapeId="0" xr:uid="{5989BD78-68DA-4B2A-A416-F097AB423B9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97D0A575-733A-4C46-B70E-4B5FB5BAD92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5" authorId="0" shapeId="0" xr:uid="{00E8EAEF-132C-4424-A0C7-698D447D54A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C04672C9-DF01-4679-ABE6-94542E0E3ED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C3E2FEAA-563B-406B-A2D6-E621CC1B310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6BC7344F-0A32-4087-B4C7-2E30ED3D61D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8" authorId="0" shapeId="0" xr:uid="{634B11A0-494D-4696-9D9C-A1CF4ABF856F}">
      <text>
        <r>
          <rPr>
            <sz val="9"/>
            <color indexed="81"/>
            <rFont val="Candara"/>
            <family val="2"/>
          </rPr>
          <t>An account structure where securities are held at the level of the individual end-investor.</t>
        </r>
      </text>
    </comment>
    <comment ref="D29" authorId="0" shapeId="0" xr:uid="{CE59C74B-EF8A-448C-9CE2-9431CE0948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510E36C4-FD95-4531-888F-54799A20C5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0" authorId="0" shapeId="0" xr:uid="{E9F73759-93DE-4775-B8DB-445BB1C46D7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C63352CC-34BF-4DD1-A68A-EE80D38236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5163B5CE-7A39-48E1-9ABA-266F3FFB87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7003A704-6C8F-4C46-BB01-1A93A48255C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3" authorId="0" shapeId="0" xr:uid="{40230883-BF07-48FE-8B01-F5DE482B2C02}">
      <text>
        <r>
          <rPr>
            <sz val="9"/>
            <color indexed="81"/>
            <rFont val="Candara"/>
            <family val="2"/>
          </rPr>
          <t>An account structure where securities are held at the level of the individual end-investor.</t>
        </r>
      </text>
    </comment>
    <comment ref="D34" authorId="0" shapeId="0" xr:uid="{82E28C10-4772-4CFD-88FF-F0D39ED4783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9971971F-D43E-4FC6-9165-BE056B00AA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5" authorId="0" shapeId="0" xr:uid="{692F49E7-61F4-4707-8581-0DAB32D32BE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CD0CD634-4AAF-4D67-B589-7C0B2ACC77F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FFD82713-5F1D-4EEF-B775-3B6F0585596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F00537C-7523-4086-898A-34220965BB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8" authorId="0" shapeId="0" xr:uid="{AFE6E909-BD3E-4C65-9542-64CEBB9BBE6C}">
      <text>
        <r>
          <rPr>
            <sz val="9"/>
            <color indexed="81"/>
            <rFont val="Candara"/>
            <family val="2"/>
          </rPr>
          <t>An account structure where securities are held at the level of the individual end-investor.</t>
        </r>
      </text>
    </comment>
    <comment ref="D39" authorId="0" shapeId="0" xr:uid="{B35F8050-820F-444E-959F-FC4B472D0EA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D18F298F-00C4-479D-B1F4-C1541759074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0" authorId="0" shapeId="0" xr:uid="{40D9DC85-187D-4F55-A736-970EBC5FC4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A8757DB8-3436-49BD-94AA-F8157B342B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8B47A180-F2DE-4F11-89BA-CDA769B73F8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7DD76CF5-69AF-4B1A-8EAD-10CCDB8106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3" authorId="0" shapeId="0" xr:uid="{64D203BE-F2FE-4294-8058-F07F531C2EF1}">
      <text>
        <r>
          <rPr>
            <sz val="9"/>
            <color indexed="81"/>
            <rFont val="Candara"/>
            <family val="2"/>
          </rPr>
          <t>An account structure where securities are held at the level of the individual end-investor.</t>
        </r>
      </text>
    </comment>
    <comment ref="D44" authorId="0" shapeId="0" xr:uid="{D0FC52B9-A1F6-4EB9-A251-AC3106C2B26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01BC3EDE-9343-42EE-BAAD-0EF50B33909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5" authorId="0" shapeId="0" xr:uid="{462671BC-141C-424C-BD29-EB76EBAC09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A71CD9D8-A00C-4B4C-AFE1-14F8A6A92D7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14A3F8A-48BD-4583-95A7-D1B27AAE5F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C03AB2F-7960-4F54-85B1-87C7A60355C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8" authorId="0" shapeId="0" xr:uid="{AFCAB6E4-569C-46B2-A3C7-BAF15CBC0F9D}">
      <text>
        <r>
          <rPr>
            <sz val="9"/>
            <color indexed="81"/>
            <rFont val="Candara"/>
            <family val="2"/>
          </rPr>
          <t>An account structure where securities are held at the level of the individual end-investor.</t>
        </r>
      </text>
    </comment>
    <comment ref="D49" authorId="0" shapeId="0" xr:uid="{D2C8929D-F5A4-456E-A888-955DBB16F6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7AAAA63C-3A19-4DA7-BB65-699B6345F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0" authorId="0" shapeId="0" xr:uid="{CF3D624C-588E-495A-98C7-651955C8DA8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5E4DEB3F-C3BE-4961-AE19-400088E2105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BECD6353-CE7A-4BE1-88AC-A59B70B0C3C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3E1A2406-80D6-462D-96E0-08CFC4C889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3" authorId="0" shapeId="0" xr:uid="{DFC3916A-57E9-4A5B-81B7-7E129A2443AD}">
      <text>
        <r>
          <rPr>
            <sz val="9"/>
            <color indexed="81"/>
            <rFont val="Candara"/>
            <family val="2"/>
          </rPr>
          <t>An account structure where securities are held at the level of the individual end-investor.</t>
        </r>
      </text>
    </comment>
    <comment ref="D54" authorId="0" shapeId="0" xr:uid="{A4F8486B-E408-46C5-8C95-5D217BE852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3A86ECDF-D90B-4DD9-B71C-3104B9413D1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5" authorId="0" shapeId="0" xr:uid="{1F7ABE34-701A-4EFE-9C00-913CA498421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2DB6AC35-2D54-4D93-92B4-D3B1BDE544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D1C06E6-EE08-4B33-A247-29A24586B3D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3FD662C0-C90C-4220-8EA3-A8489555E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8" authorId="0" shapeId="0" xr:uid="{796C8AFF-9EFB-4660-8CE2-D41D4B72CC8F}">
      <text>
        <r>
          <rPr>
            <sz val="9"/>
            <color indexed="81"/>
            <rFont val="Candara"/>
            <family val="2"/>
          </rPr>
          <t>An account structure where securities are held at the level of the individual end-investor.</t>
        </r>
      </text>
    </comment>
    <comment ref="D59" authorId="0" shapeId="0" xr:uid="{CAE8758C-AC48-4B75-813E-53A07118C86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68AEBA7D-C9F1-4430-8232-9275B2F694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0" authorId="0" shapeId="0" xr:uid="{512C1D8D-5903-4FF0-9B16-9ABAC576137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23E7045D-444D-43A0-AA0F-A79E984963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788C86D-35E9-4E11-945F-1CE38D18CD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36B7A59F-A3E5-4A77-AFF6-40D3C393D50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3" authorId="0" shapeId="0" xr:uid="{B13BEF7E-A498-4672-81DE-3C699A000412}">
      <text>
        <r>
          <rPr>
            <sz val="9"/>
            <color indexed="81"/>
            <rFont val="Candara"/>
            <family val="2"/>
          </rPr>
          <t>An account structure where securities are held at the level of the individual end-investor.</t>
        </r>
      </text>
    </comment>
    <comment ref="D64" authorId="0" shapeId="0" xr:uid="{BD64FD13-7317-492C-8D0C-68AED06643D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E1C1099-F533-49CE-9D69-0CABD127DC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5" authorId="0" shapeId="0" xr:uid="{80B70FB9-6F2E-4A92-8AD5-54ABE958A1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A20CB8F-8C67-47B1-A589-69CCF30359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FA2EF33-7F1E-40E1-ACF0-96A84914297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9B35A0A0-42C1-4DA0-ADF8-758F105AEA2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8" authorId="0" shapeId="0" xr:uid="{F82C739A-79D5-48AC-95A0-D88C734DBB9B}">
      <text>
        <r>
          <rPr>
            <sz val="9"/>
            <color indexed="81"/>
            <rFont val="Candara"/>
            <family val="2"/>
          </rPr>
          <t>An account structure where securities are held at the level of the individual end-investor.</t>
        </r>
      </text>
    </comment>
    <comment ref="D69" authorId="0" shapeId="0" xr:uid="{413D5CD1-C905-46A0-B958-9B3AE071E60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23B3B13D-D63E-4EB3-9AFE-2AC386019D8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0" authorId="0" shapeId="0" xr:uid="{5E53D327-06D1-4D9C-B668-AF8E987B85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FE975263-1AA2-4357-9E8B-7EFE5B1458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C257F6DF-191D-400B-9681-36C14C9EC4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93CED179-19E6-48A5-8C48-A061093488E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3" authorId="0" shapeId="0" xr:uid="{6A2864D9-4C6D-4EA7-A75E-65D70E81065A}">
      <text>
        <r>
          <rPr>
            <sz val="9"/>
            <color indexed="81"/>
            <rFont val="Candara"/>
            <family val="2"/>
          </rPr>
          <t>An account structure where securities are held at the level of the individual end-investor.</t>
        </r>
      </text>
    </comment>
    <comment ref="D74" authorId="0" shapeId="0" xr:uid="{A72E7504-37C8-4275-97FA-D6354E2F56D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448BC668-321D-4D3D-9BAF-46B1BF568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5" authorId="0" shapeId="0" xr:uid="{E855C149-5D29-43AA-AB6E-D05205C056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E8448ED1-F2B1-4C0A-81A5-C24853A89B5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EAC4DB8D-1189-470B-BAFC-DEE41AB1D46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C5C0C5D7-CDF9-4DF8-8A0C-75F09FD9546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8" authorId="0" shapeId="0" xr:uid="{1A826665-10B4-4E52-B9CC-3DCE2F5C0638}">
      <text>
        <r>
          <rPr>
            <sz val="9"/>
            <color indexed="81"/>
            <rFont val="Candara"/>
            <family val="2"/>
          </rPr>
          <t>An account structure where securities are held at the level of the individual end-investor.</t>
        </r>
      </text>
    </comment>
    <comment ref="D79" authorId="0" shapeId="0" xr:uid="{A36E8328-B308-43AD-8729-F95C889C1D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A7710B91-8F0B-4ADD-BFF3-696E6BC9A93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0" authorId="0" shapeId="0" xr:uid="{DD598955-2869-46BD-8A9E-9C9E13729D5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3A04235F-C2CC-46D0-A588-79EEA881408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DF32B5DB-7D16-4F9C-9C02-F339D614AE1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01E7C871-A791-4185-8221-F157C07C428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3" authorId="0" shapeId="0" xr:uid="{16A1A4F1-3B2A-4231-B9AD-4D39455C131A}">
      <text>
        <r>
          <rPr>
            <sz val="9"/>
            <color indexed="81"/>
            <rFont val="Candara"/>
            <family val="2"/>
          </rPr>
          <t>An account structure where securities are held at the level of the individual end-investor.</t>
        </r>
      </text>
    </comment>
    <comment ref="D84" authorId="0" shapeId="0" xr:uid="{9BEAE38F-E7C9-424C-8B93-F23CEAA134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D30AF7F3-55A1-4138-AEDD-68A68E7B91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5" authorId="0" shapeId="0" xr:uid="{240E5DEE-826C-4CB8-99BC-0275EBC67D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CC4FC6BD-9E78-47A8-A538-D2DF760CB8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2806A6C0-72BB-4AF9-ACC2-87391A4FA0A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96A30621-A46C-4989-B53D-035051DA5B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8" authorId="0" shapeId="0" xr:uid="{D05AD65D-5FBD-4DD1-B357-1341363CA6B0}">
      <text>
        <r>
          <rPr>
            <sz val="9"/>
            <color indexed="81"/>
            <rFont val="Candara"/>
            <family val="2"/>
          </rPr>
          <t>An account structure where securities are held at the level of the individual end-investor.</t>
        </r>
      </text>
    </comment>
    <comment ref="D89" authorId="0" shapeId="0" xr:uid="{51602D69-9E91-4AF4-AA34-7835DC0E33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64C0317E-CB2D-4852-A43A-A52F457FD5A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0" authorId="0" shapeId="0" xr:uid="{53D885EF-D9D9-4AF7-BC9B-C33B0FFAEB9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62A48F0F-CC79-4BA9-A830-CD7CC78BB4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293A845B-303A-4EF7-BD5E-B4F29C16D4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FFE91BDE-6E1A-40B1-AEAC-4512F9235D0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3" authorId="0" shapeId="0" xr:uid="{CEA19C23-538E-4701-9F05-8439E4BFB833}">
      <text>
        <r>
          <rPr>
            <sz val="9"/>
            <color indexed="81"/>
            <rFont val="Candara"/>
            <family val="2"/>
          </rPr>
          <t>An account structure where securities are held at the level of the individual end-investor.</t>
        </r>
      </text>
    </comment>
    <comment ref="D94" authorId="0" shapeId="0" xr:uid="{C5712F61-B022-458E-A5DA-3DF3806AB46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99542E77-90C2-475F-B0D3-91B9FEDE90C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5" authorId="0" shapeId="0" xr:uid="{5B146ABF-9F49-4DC3-ADCA-398AEC7E4D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D1584DFD-D2E6-4158-9381-DD5075EB46E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10E21F95-523A-46BA-8799-774797C5462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8334F268-DA05-4C47-A66B-B8165A1B3FC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8" authorId="0" shapeId="0" xr:uid="{0C54A5EE-E238-48B8-95FF-14CE8184C6CF}">
      <text>
        <r>
          <rPr>
            <sz val="9"/>
            <color indexed="81"/>
            <rFont val="Candara"/>
            <family val="2"/>
          </rPr>
          <t>An account structure where securities are held at the level of the individual end-investor.</t>
        </r>
      </text>
    </comment>
    <comment ref="D99" authorId="0" shapeId="0" xr:uid="{D87A54EA-6CCD-4C67-893F-80F509A786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ED8087A8-8C4C-404D-A859-A403CD2A40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0" authorId="0" shapeId="0" xr:uid="{6729FA96-2D1F-4664-B58B-682C6AC0F8B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DD6EE958-430A-419D-BFC2-FB73ABCAFA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415D96B7-893C-4F89-A903-81BF4617BE7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48327F2D-A766-470A-B1CD-1C6E61A5F2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3" authorId="0" shapeId="0" xr:uid="{B3B9597C-6BEB-4DDE-B7AA-3F445D222C0C}">
      <text>
        <r>
          <rPr>
            <sz val="9"/>
            <color indexed="81"/>
            <rFont val="Candara"/>
            <family val="2"/>
          </rPr>
          <t>An account structure where securities are held at the level of the individual end-investor.</t>
        </r>
      </text>
    </comment>
    <comment ref="D104" authorId="0" shapeId="0" xr:uid="{0A60943F-61CE-4EA0-A979-22CED6D1A79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89B269AA-0168-4371-9043-DF1A7B435C8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5" authorId="0" shapeId="0" xr:uid="{DD10C29A-EBEF-420B-97B0-3E6B0B8DB01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ED158FA9-A6D5-45CC-BBA8-7A5B5F376E2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32A6F6B9-36E6-4E9D-B6C5-7734FA1AAA1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5FDA14E5-64EA-425C-898B-8D41E1F48E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8" authorId="0" shapeId="0" xr:uid="{63405E56-8568-4FAA-9A62-093594A63B9D}">
      <text>
        <r>
          <rPr>
            <sz val="9"/>
            <color indexed="81"/>
            <rFont val="Candara"/>
            <family val="2"/>
          </rPr>
          <t>An account structure where securities are held at the level of the individual end-investor.</t>
        </r>
      </text>
    </comment>
    <comment ref="D109" authorId="0" shapeId="0" xr:uid="{2DB056D8-1B51-44AB-BD4A-AFB2DA2251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2AD8AACA-F51D-4D6E-99EA-436300FFCB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0" authorId="0" shapeId="0" xr:uid="{CAED86BE-1C4B-4263-995E-A2F5AF7BE79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06658AE2-FD02-469E-AA06-D65A27DE61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6AC9D4F3-BC67-4ADE-B81D-33BB97A1F02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00000000-0006-0000-0700-00009F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3" authorId="0" shapeId="0" xr:uid="{00000000-0006-0000-0700-0000A0000000}">
      <text>
        <r>
          <rPr>
            <sz val="9"/>
            <color indexed="81"/>
            <rFont val="Candara"/>
            <family val="2"/>
          </rPr>
          <t>An account structure where securities are held at the level of the individual end-investor.</t>
        </r>
      </text>
    </comment>
    <comment ref="D114" authorId="0" shapeId="0" xr:uid="{00000000-0006-0000-0700-0000A1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00000000-0006-0000-0700-0000A2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5" authorId="0" shapeId="0" xr:uid="{00000000-0006-0000-0700-0000A3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00000000-0006-0000-0700-0000A4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00000000-0006-0000-0700-0000A5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1DEC18FB-7558-4579-8B88-5837D19C762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8" authorId="0" shapeId="0" xr:uid="{9012C6F9-92EF-41CA-BE00-070C6AFD303C}">
      <text>
        <r>
          <rPr>
            <sz val="9"/>
            <color indexed="81"/>
            <rFont val="Candara"/>
            <family val="2"/>
          </rPr>
          <t>An account structure where securities are held at the level of the individual end-investor.</t>
        </r>
      </text>
    </comment>
    <comment ref="D119" authorId="0" shapeId="0" xr:uid="{7F885983-985D-4795-B1A8-350C58DC35E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76F28917-3951-4A2C-B6E3-BEE8D5B501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0" authorId="0" shapeId="0" xr:uid="{B8A50B84-286B-4CC5-8343-49648039BA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E7FAD854-538B-4DB5-83B6-3E33606B13F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136D2F34-6E34-4FFE-AA3F-058F7429AA7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49E959C5-BF56-49C1-8D4B-9563536791E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3" authorId="0" shapeId="0" xr:uid="{08514E68-58CD-466A-A3AE-03727DAC37FC}">
      <text>
        <r>
          <rPr>
            <sz val="9"/>
            <color indexed="81"/>
            <rFont val="Candara"/>
            <family val="2"/>
          </rPr>
          <t>An account structure where securities are held at the level of the individual end-investor.</t>
        </r>
      </text>
    </comment>
    <comment ref="D124" authorId="0" shapeId="0" xr:uid="{C6A0596C-27BB-419D-86F8-89035D59B6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4B1537BD-7915-4E15-B7C9-B46F047B7C2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5" authorId="0" shapeId="0" xr:uid="{5E0F10CC-A692-470A-A697-404BB98DB58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D157F3EF-4229-48D5-A567-46175D94006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903DC8E9-BCCF-4263-84CA-E4612A31E5F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BA92CE56-0BB5-497F-AEE7-4F8ECEA14A3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8" authorId="0" shapeId="0" xr:uid="{865AB7A3-0900-455A-9544-FB280F16F5B8}">
      <text>
        <r>
          <rPr>
            <sz val="9"/>
            <color indexed="81"/>
            <rFont val="Candara"/>
            <family val="2"/>
          </rPr>
          <t>An account structure where securities are held at the level of the individual end-investor.</t>
        </r>
      </text>
    </comment>
    <comment ref="D129" authorId="0" shapeId="0" xr:uid="{C50733CC-FF0A-44BA-8366-BD47C5533A1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A2CA959C-3FAF-4F8D-A1B6-3953A170E90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0" authorId="0" shapeId="0" xr:uid="{9D8389D9-D2BF-41B3-818C-7158D2088AD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B166551F-D77C-4B8B-BE97-5C6C91B9A97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233CCDE0-48A7-4620-A769-87CE0ABFD47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31147984-2B23-44F6-A5B3-1B72F123E77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3" authorId="0" shapeId="0" xr:uid="{9769AB07-2163-4D5C-A225-B15A490072EF}">
      <text>
        <r>
          <rPr>
            <sz val="9"/>
            <color indexed="81"/>
            <rFont val="Candara"/>
            <family val="2"/>
          </rPr>
          <t>An account structure where securities are held at the level of the individual end-investor.</t>
        </r>
      </text>
    </comment>
    <comment ref="D134" authorId="0" shapeId="0" xr:uid="{F307A37A-A957-4BA7-88FD-963E8B409FE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044DB464-B4E9-4D1A-A105-50810D5A96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5" authorId="0" shapeId="0" xr:uid="{2376A84B-426A-41F4-93D6-C0701792AAD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9E9C0DCB-0F28-4F87-A3D2-295A1E48E5B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4DF710BF-742C-4D0E-96D6-ED706201680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A0830360-AA74-4CDA-A03B-5D8A7B1E09B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8" authorId="0" shapeId="0" xr:uid="{828C592F-82FF-4222-B974-3547A4DAE84F}">
      <text>
        <r>
          <rPr>
            <sz val="9"/>
            <color indexed="81"/>
            <rFont val="Candara"/>
            <family val="2"/>
          </rPr>
          <t>An account structure where securities are held at the level of the individual end-investor.</t>
        </r>
      </text>
    </comment>
    <comment ref="D139" authorId="0" shapeId="0" xr:uid="{6BDD8B12-BF38-4047-93E4-EFC9EC1A4C1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8C7E9D62-DA00-4E23-AF94-4B22FB4A34C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0" authorId="0" shapeId="0" xr:uid="{11077EE9-7015-4FEA-9E89-D6DF8C2E5A8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785BC5F8-25F4-4B2F-8279-CDD5C804708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A19A7CED-D9B8-4A00-95A7-B2698BE38EE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00000000-0006-0000-0700-0000C2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3" authorId="0" shapeId="0" xr:uid="{00000000-0006-0000-0700-0000C3000000}">
      <text>
        <r>
          <rPr>
            <sz val="9"/>
            <color indexed="81"/>
            <rFont val="Candara"/>
            <family val="2"/>
          </rPr>
          <t>An account structure where securities are held at the level of the individual end-investor.</t>
        </r>
      </text>
    </comment>
    <comment ref="D144" authorId="0" shapeId="0" xr:uid="{00000000-0006-0000-0700-0000C4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00000000-0006-0000-0700-0000C5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5" authorId="0" shapeId="0" xr:uid="{00000000-0006-0000-0700-0000C6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00000000-0006-0000-0700-0000C7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00000000-0006-0000-0700-0000C8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9BE4DBD6-DF01-4961-9F73-B7514DDF533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8" authorId="0" shapeId="0" xr:uid="{41FE1191-3E1B-4AB0-926D-6FCDFBC31334}">
      <text>
        <r>
          <rPr>
            <sz val="9"/>
            <color indexed="81"/>
            <rFont val="Candara"/>
            <family val="2"/>
          </rPr>
          <t>An account structure where securities are held at the level of the individual end-investor.</t>
        </r>
      </text>
    </comment>
    <comment ref="D149" authorId="0" shapeId="0" xr:uid="{6414EC1F-5CE9-4090-878C-DE9675967A9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B096F1EC-ADCA-43C3-B424-9ED712CF179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0" authorId="0" shapeId="0" xr:uid="{6E61FA04-6A04-424F-9589-BEBCAFCECEC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A8466A44-1923-44C2-94D6-8862C5671C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486731B6-C2DC-43E1-80F3-88F49900FD4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63AB6608-7411-4377-BF92-E86DAE0916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3" authorId="0" shapeId="0" xr:uid="{4257C822-CD54-40F7-A3D7-75722791FFB1}">
      <text>
        <r>
          <rPr>
            <sz val="9"/>
            <color indexed="81"/>
            <rFont val="Candara"/>
            <family val="2"/>
          </rPr>
          <t>An account structure where securities are held at the level of the individual end-investor.</t>
        </r>
      </text>
    </comment>
    <comment ref="D154" authorId="0" shapeId="0" xr:uid="{DF2F048A-6944-4D0F-B5AD-C2A1C9F68CB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73B1BC19-5FE9-44D2-9584-4BC1CF29EB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5" authorId="0" shapeId="0" xr:uid="{05AE02C0-8F27-4E43-9E91-70483A0969C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4DFD00A5-45F0-4B9B-A923-8B6F8E38759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7DE614DA-5130-4AC4-9218-28C17C23975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E7236AB9-C769-4D6D-831F-9580C1EC964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8" authorId="0" shapeId="0" xr:uid="{DDA82CE8-28F1-49AE-A813-AF145B1F75BD}">
      <text>
        <r>
          <rPr>
            <sz val="9"/>
            <color indexed="81"/>
            <rFont val="Candara"/>
            <family val="2"/>
          </rPr>
          <t>An account structure where securities are held at the level of the individual end-investor.</t>
        </r>
      </text>
    </comment>
    <comment ref="D159" authorId="0" shapeId="0" xr:uid="{1A7B354E-E459-449F-8F54-203FF0D4FC2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B289D721-C748-4C35-AF70-89B1866750E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0" authorId="0" shapeId="0" xr:uid="{9F5DD14B-2C0C-47A8-B882-3F311B834BE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D58EF6A2-6254-45A5-AAC8-E8E73767A03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B406927B-49CD-46F1-8B44-D3CEF2F7DEA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35A6AACF-6BAA-43DF-92B5-D42B822CE6B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3" authorId="0" shapeId="0" xr:uid="{46D13AF5-4CFE-4211-9102-3B101495A81D}">
      <text>
        <r>
          <rPr>
            <sz val="9"/>
            <color indexed="81"/>
            <rFont val="Candara"/>
            <family val="2"/>
          </rPr>
          <t>An account structure where securities are held at the level of the individual end-investor.</t>
        </r>
      </text>
    </comment>
    <comment ref="D164" authorId="0" shapeId="0" xr:uid="{D1E8954B-CC8E-430F-814B-75909F0BAF9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C3BACF35-1648-4CA4-B23E-212CC5041AE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5" authorId="0" shapeId="0" xr:uid="{6F368A87-F6FC-4FFE-8F3F-56657816CA1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B26FC122-4279-420E-B098-73E833D3174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114E78FF-E68B-40C5-A8B9-C73E13C9809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9864CC1C-14A4-4264-9984-DDD4569CB9A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8" authorId="0" shapeId="0" xr:uid="{750E820A-8093-4711-8524-0D1CFAA916A9}">
      <text>
        <r>
          <rPr>
            <sz val="9"/>
            <color indexed="81"/>
            <rFont val="Candara"/>
            <family val="2"/>
          </rPr>
          <t>An account structure where securities are held at the level of the individual end-investor.</t>
        </r>
      </text>
    </comment>
    <comment ref="D169" authorId="0" shapeId="0" xr:uid="{643AACD4-684E-46BD-B8CB-5559B39F931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D7F59699-16AB-409D-A642-6B08EE1642E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0" authorId="0" shapeId="0" xr:uid="{B19DBAAE-1576-4BDC-BAB3-790B9D1A0ED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B0AC2CB4-7608-4ABF-A2B9-0EDAF8081EC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26332BE1-4C86-4FC2-B9BC-19C953D770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B535925B-E32D-42B9-BEF8-63262C64EA3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3" authorId="0" shapeId="0" xr:uid="{511F9CE8-40C7-4BBB-A6B2-BA88D3CA3EA3}">
      <text>
        <r>
          <rPr>
            <sz val="9"/>
            <color indexed="81"/>
            <rFont val="Candara"/>
            <family val="2"/>
          </rPr>
          <t>An account structure where securities are held at the level of the individual end-investor.</t>
        </r>
      </text>
    </comment>
    <comment ref="D174" authorId="0" shapeId="0" xr:uid="{BAA0E0DF-A2F0-4F4D-A2CE-3C1CE7F8047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C42E7518-228B-40D7-920F-6E1AFCAEA4C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5" authorId="0" shapeId="0" xr:uid="{F74F2B30-C09C-4469-B0C0-5A611CE6BD4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B28A4177-B602-411F-B56B-D1DA6BCC5C1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CAE7724E-6AA6-4917-B0C1-9CDFEA9B7C8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C1CA1437-153C-455F-8A0D-7AFF45E90B7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8" authorId="0" shapeId="0" xr:uid="{9A76685B-3582-461F-9D2C-475E3D3932AD}">
      <text>
        <r>
          <rPr>
            <sz val="9"/>
            <color indexed="81"/>
            <rFont val="Candara"/>
            <family val="2"/>
          </rPr>
          <t>An account structure where securities are held at the level of the individual end-investor.</t>
        </r>
      </text>
    </comment>
    <comment ref="D179" authorId="0" shapeId="0" xr:uid="{D1D624B5-8AB4-44B1-BB7D-82703328873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9802758C-2A7D-4E86-9DC8-0EF4D7DA05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0" authorId="0" shapeId="0" xr:uid="{5271C62D-7B05-4897-B01D-33CCC588BE8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CC13B72B-0EE2-4510-A633-F359B07760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6EF1AEDF-54F8-4E0E-A2F3-E2B18CF46FB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0B3FD3EB-0646-4103-A0C1-1EFC467D74E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3" authorId="0" shapeId="0" xr:uid="{93887985-DEFC-4458-809F-094215BEB6F4}">
      <text>
        <r>
          <rPr>
            <sz val="9"/>
            <color indexed="81"/>
            <rFont val="Candara"/>
            <family val="2"/>
          </rPr>
          <t>An account structure where securities are held at the level of the individual end-investor.</t>
        </r>
      </text>
    </comment>
    <comment ref="D184" authorId="0" shapeId="0" xr:uid="{4718FD89-1CD3-4066-B347-2B180C1B871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EB374247-E81A-462F-BDA7-834271F4859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5" authorId="0" shapeId="0" xr:uid="{B55EBDE4-2D1D-4FA5-94FF-C8D6CBCA011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65AD09A6-2418-46C2-820B-8C7198C4B62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E88E6235-2DEE-438D-B952-522AC48689C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933F9FA9-0EAC-44A3-923D-86852858CC6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8" authorId="0" shapeId="0" xr:uid="{527943FC-8331-4F58-A4A4-6CAE9359C9E0}">
      <text>
        <r>
          <rPr>
            <sz val="9"/>
            <color indexed="81"/>
            <rFont val="Candara"/>
            <family val="2"/>
          </rPr>
          <t>An account structure where securities are held at the level of the individual end-investor.</t>
        </r>
      </text>
    </comment>
    <comment ref="D189" authorId="0" shapeId="0" xr:uid="{C8A70DC0-9E73-4D8A-A93D-E1A35948150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7F4EFC05-B554-4A83-85BF-0BA5DEE4762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0" authorId="0" shapeId="0" xr:uid="{9957B8FB-4B1A-4420-8A81-FFFB4B525A7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873C8951-9FA0-4E26-A3C2-E02B1B4E1C0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FB273E90-7040-4D10-8FCD-DDAA5CDCE7F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62E1F7CB-7002-4C93-A379-6E60130826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3" authorId="0" shapeId="0" xr:uid="{B948FBEC-E82B-478B-86D6-A9719545C1B0}">
      <text>
        <r>
          <rPr>
            <sz val="9"/>
            <color indexed="81"/>
            <rFont val="Candara"/>
            <family val="2"/>
          </rPr>
          <t>An account structure where securities are held at the level of the individual end-investor.</t>
        </r>
      </text>
    </comment>
    <comment ref="D194" authorId="0" shapeId="0" xr:uid="{D7C871FC-F8EE-4058-AE27-5F1A49EF4B1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A5DC95C6-704E-4ECB-8BBA-473107273F5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5" authorId="0" shapeId="0" xr:uid="{B807239A-4797-4281-84E6-E35124059B5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EEFD5B62-88E0-4BB2-833F-19D362DD55E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8ACE1906-777F-4E06-A63F-8AC75D92DDE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DACEA678-45B4-4BFA-9050-8834DBF655A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8" authorId="0" shapeId="0" xr:uid="{5D7530CB-2C2E-428F-A6D7-D3BADE5D42FD}">
      <text>
        <r>
          <rPr>
            <sz val="9"/>
            <color indexed="81"/>
            <rFont val="Candara"/>
            <family val="2"/>
          </rPr>
          <t>An account structure where securities are held at the level of the individual end-investor.</t>
        </r>
      </text>
    </comment>
    <comment ref="D199" authorId="0" shapeId="0" xr:uid="{E4D2DBC9-659F-4DE7-9A59-1386C17CDC2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8DF97FEF-0D97-4020-94C1-E53F94E5C6D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0" authorId="0" shapeId="0" xr:uid="{55989AF2-E39F-44A0-899B-DB0C5932A835}">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B4844AD1-A8D9-4834-9BBD-F47A4AC4BD7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08E4019A-F735-4B12-B281-6407A46323A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3" authorId="0" shapeId="0" xr:uid="{00000000-0006-0000-0700-00001D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03" authorId="0" shapeId="0" xr:uid="{00000000-0006-0000-0700-00001E010000}">
      <text>
        <r>
          <rPr>
            <sz val="9"/>
            <color indexed="81"/>
            <rFont val="Candara"/>
            <family val="2"/>
          </rPr>
          <t>An account structure where securities are held at the level of the individual end-investor.</t>
        </r>
      </text>
    </comment>
    <comment ref="D204" authorId="0" shapeId="0" xr:uid="{00000000-0006-0000-0700-00001F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5" authorId="0" shapeId="0" xr:uid="{00000000-0006-0000-0700-000020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5" authorId="0" shapeId="0" xr:uid="{00000000-0006-0000-0700-000021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6" authorId="0" shapeId="0" xr:uid="{00000000-0006-0000-0700-000022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7" authorId="0" shapeId="0" xr:uid="{00000000-0006-0000-0700-000023010000}">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D4" authorId="0" shapeId="0" xr:uid="{00000000-0006-0000-0800-000001000000}">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F4" authorId="0" shapeId="0" xr:uid="{00000000-0006-0000-0800-00000200000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G4" authorId="0" shapeId="0" xr:uid="{00000000-0006-0000-0800-000003000000}">
      <text>
        <r>
          <rPr>
            <sz val="9"/>
            <color indexed="81"/>
            <rFont val="Candara"/>
            <family val="2"/>
          </rPr>
          <t>CSD is authorized to allocate the ISIN, CFI and other international codes.</t>
        </r>
        <r>
          <rPr>
            <sz val="9"/>
            <color indexed="81"/>
            <rFont val="Tahoma"/>
            <family val="2"/>
          </rPr>
          <t xml:space="preserve">
</t>
        </r>
      </text>
    </comment>
    <comment ref="I4" authorId="0" shapeId="0" xr:uid="{00000000-0006-0000-0800-000004000000}">
      <text>
        <r>
          <rPr>
            <sz val="9"/>
            <color indexed="81"/>
            <rFont val="Candara"/>
            <family val="2"/>
          </rPr>
          <t>The CSD provides access to EDI systems, SWIFT, and/or outsourcing of IT services.</t>
        </r>
        <r>
          <rPr>
            <sz val="9"/>
            <color indexed="81"/>
            <rFont val="Tahoma"/>
            <family val="2"/>
          </rPr>
          <t xml:space="preserve">
</t>
        </r>
      </text>
    </comment>
    <comment ref="K4" authorId="0" shapeId="0" xr:uid="{00000000-0006-0000-0800-000005000000}">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L4" authorId="0" shapeId="0" xr:uid="{00000000-0006-0000-0800-000006000000}">
      <text>
        <r>
          <rPr>
            <b/>
            <sz val="9"/>
            <color indexed="81"/>
            <rFont val="Candara"/>
            <family val="2"/>
          </rPr>
          <t>CSD assigning Legal Entity Identification (LEI) codes.</t>
        </r>
        <r>
          <rPr>
            <sz val="9"/>
            <color indexed="81"/>
            <rFont val="Tahoma"/>
            <family val="2"/>
          </rPr>
          <t xml:space="preserve">
</t>
        </r>
      </text>
    </comment>
    <comment ref="M4" authorId="0" shapeId="0" xr:uid="{00000000-0006-0000-0800-000007000000}">
      <text>
        <r>
          <rPr>
            <b/>
            <sz val="9"/>
            <color indexed="81"/>
            <rFont val="Candara"/>
            <family val="2"/>
          </rPr>
          <t>CSD provides an automatic system calculating market prices of financial instruments</t>
        </r>
        <r>
          <rPr>
            <sz val="9"/>
            <color indexed="81"/>
            <rFont val="Tahoma"/>
            <family val="2"/>
          </rPr>
          <t xml:space="preserve">
</t>
        </r>
      </text>
    </comment>
    <comment ref="N4" authorId="0" shapeId="0" xr:uid="{00000000-0006-0000-0800-000008000000}">
      <text>
        <r>
          <rPr>
            <b/>
            <sz val="9"/>
            <color indexed="81"/>
            <rFont val="Candara"/>
            <family val="2"/>
          </rPr>
          <t>The CSD provides account maintenance, FX services</t>
        </r>
        <r>
          <rPr>
            <sz val="9"/>
            <color indexed="81"/>
            <rFont val="Tahoma"/>
            <family val="2"/>
          </rPr>
          <t xml:space="preserve">
</t>
        </r>
      </text>
    </comment>
    <comment ref="O4" authorId="0" shapeId="0" xr:uid="{00000000-0006-0000-0800-000009000000}">
      <text>
        <r>
          <rPr>
            <b/>
            <sz val="9"/>
            <color indexed="81"/>
            <rFont val="Candara"/>
            <family val="2"/>
          </rPr>
          <t>The CSD provides the e-Voting Platform to the issuers.</t>
        </r>
        <r>
          <rPr>
            <sz val="9"/>
            <color indexed="81"/>
            <rFont val="Tahoma"/>
            <family val="2"/>
          </rPr>
          <t xml:space="preserve">
</t>
        </r>
      </text>
    </comment>
    <comment ref="P4" authorId="0" shapeId="0" xr:uid="{00000000-0006-0000-0800-00000B00000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 ref="I5" authorId="1" shapeId="0" xr:uid="{7B882A80-9A88-46B7-AAB3-E47C52E1B7B9}">
      <text>
        <r>
          <rPr>
            <b/>
            <sz val="9"/>
            <color indexed="81"/>
            <rFont val="Tahoma"/>
            <family val="2"/>
          </rPr>
          <t>ECSDA Assistant:</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Soraya Belghazi</author>
    <author>Sonja Vaisanen</author>
    <author>tc={580DDA5F-5A9B-412F-A06E-9142BC13E354}</author>
    <author>tc={733ACD38-0C16-476F-B861-40CB913A34F9}</author>
    <author>tc={680B167E-9733-4DA7-B73C-BE033E04D56C}</author>
    <author>Kristjan Coklc</author>
    <author>Intern</author>
    <author>tc={B0DC99DC-67FD-43C5-9538-3F335661D854}</author>
  </authors>
  <commentList>
    <comment ref="J23" authorId="0" shapeId="0" xr:uid="{4EF9BABE-4B25-4CD6-9D49-019D699E06FC}">
      <text>
        <r>
          <rPr>
            <b/>
            <sz val="9"/>
            <color indexed="81"/>
            <rFont val="Tahoma"/>
            <family val="2"/>
          </rPr>
          <t>Operator: BNP France</t>
        </r>
        <r>
          <rPr>
            <sz val="9"/>
            <color indexed="81"/>
            <rFont val="Tahoma"/>
            <family val="2"/>
          </rPr>
          <t xml:space="preserve">
</t>
        </r>
      </text>
    </comment>
    <comment ref="X24" authorId="0" shapeId="0" xr:uid="{2EDD34E5-F5A0-4539-842A-64AE20D72634}">
      <text>
        <r>
          <rPr>
            <b/>
            <sz val="9"/>
            <color indexed="81"/>
            <rFont val="Tahoma"/>
            <family val="2"/>
          </rPr>
          <t xml:space="preserve">Via Eurobank Bulgaria </t>
        </r>
        <r>
          <rPr>
            <sz val="9"/>
            <color indexed="81"/>
            <rFont val="Tahoma"/>
            <family val="2"/>
          </rPr>
          <t xml:space="preserve">
</t>
        </r>
      </text>
    </comment>
    <comment ref="AG24" authorId="0" shapeId="0" xr:uid="{625A4576-A965-4B54-9C37-41DB68BE383B}">
      <text>
        <r>
          <rPr>
            <b/>
            <sz val="9"/>
            <color indexed="81"/>
            <rFont val="Tahoma"/>
            <family val="2"/>
          </rPr>
          <t>Via Unicredit Bulbank</t>
        </r>
        <r>
          <rPr>
            <sz val="9"/>
            <color indexed="81"/>
            <rFont val="Tahoma"/>
            <family val="2"/>
          </rPr>
          <t xml:space="preserve">
</t>
        </r>
      </text>
    </comment>
    <comment ref="G25" authorId="0" shapeId="0" xr:uid="{2721227D-43F1-42FD-A50D-162A685EEDA1}">
      <text>
        <r>
          <rPr>
            <b/>
            <sz val="9"/>
            <color indexed="81"/>
            <rFont val="Tahoma"/>
            <family val="2"/>
          </rPr>
          <t>Operator: Credit Suisse</t>
        </r>
        <r>
          <rPr>
            <sz val="9"/>
            <color indexed="81"/>
            <rFont val="Tahoma"/>
            <family val="2"/>
          </rPr>
          <t xml:space="preserve">
</t>
        </r>
      </text>
    </comment>
    <comment ref="X25" authorId="0" shapeId="0" xr:uid="{0A277E16-019B-4757-B8E6-5E92D58D6E43}">
      <text>
        <r>
          <rPr>
            <b/>
            <sz val="9"/>
            <color indexed="81"/>
            <rFont val="Tahoma"/>
            <family val="2"/>
          </rPr>
          <t>Via UBS AG</t>
        </r>
        <r>
          <rPr>
            <sz val="9"/>
            <color indexed="81"/>
            <rFont val="Tahoma"/>
            <family val="2"/>
          </rPr>
          <t xml:space="preserve">
</t>
        </r>
      </text>
    </comment>
    <comment ref="J26" authorId="0" shapeId="0" xr:uid="{6B0B55C6-0B25-4DBF-B62B-5CC47B1BDF6C}">
      <text>
        <r>
          <rPr>
            <b/>
            <sz val="9"/>
            <color indexed="81"/>
            <rFont val="Tahoma"/>
            <family val="2"/>
          </rPr>
          <t>Via Citibank Athens</t>
        </r>
        <r>
          <rPr>
            <sz val="9"/>
            <color indexed="81"/>
            <rFont val="Tahoma"/>
            <family val="2"/>
          </rPr>
          <t xml:space="preserve">
</t>
        </r>
      </text>
    </comment>
    <comment ref="X26" authorId="0" shapeId="0" xr:uid="{C925FB21-0B1E-4DA2-B7AF-77F6F2F69FF0}">
      <text>
        <r>
          <rPr>
            <b/>
            <sz val="9"/>
            <color indexed="81"/>
            <rFont val="Tahoma"/>
            <family val="2"/>
          </rPr>
          <t>Via Citibank International</t>
        </r>
        <r>
          <rPr>
            <sz val="9"/>
            <color indexed="81"/>
            <rFont val="Tahoma"/>
            <family val="2"/>
          </rPr>
          <t xml:space="preserve">
</t>
        </r>
      </text>
    </comment>
    <comment ref="G27" authorId="0" shapeId="0" xr:uid="{F14FBE10-741D-4FD6-92E3-39F387E489BA}">
      <text>
        <r>
          <rPr>
            <b/>
            <sz val="9"/>
            <color indexed="81"/>
            <rFont val="Tahoma"/>
            <family val="2"/>
          </rPr>
          <t>Operator: Citibank</t>
        </r>
      </text>
    </comment>
    <comment ref="X27" authorId="0" shapeId="0" xr:uid="{D5D38458-FD07-4E9B-895E-91D200683CB7}">
      <text>
        <r>
          <rPr>
            <b/>
            <sz val="9"/>
            <color indexed="81"/>
            <rFont val="Tahoma"/>
            <family val="2"/>
          </rPr>
          <t>Operator: UniCredit Bank Czech Republic and Slovakia, a.s</t>
        </r>
        <r>
          <rPr>
            <sz val="9"/>
            <color indexed="81"/>
            <rFont val="Tahoma"/>
            <family val="2"/>
          </rPr>
          <t xml:space="preserve">
</t>
        </r>
      </text>
    </comment>
    <comment ref="AF29" authorId="0" shapeId="0" xr:uid="{99FDC1D5-3202-42B2-A70A-A68372831710}">
      <text>
        <r>
          <rPr>
            <b/>
            <sz val="9"/>
            <color indexed="81"/>
            <rFont val="Tahoma"/>
            <family val="2"/>
          </rPr>
          <t>Via Nordea</t>
        </r>
        <r>
          <rPr>
            <sz val="9"/>
            <color indexed="81"/>
            <rFont val="Tahoma"/>
            <family val="2"/>
          </rPr>
          <t xml:space="preserve">
</t>
        </r>
      </text>
    </comment>
    <comment ref="G30" authorId="0" shapeId="0" xr:uid="{FD27FDC2-F812-47F9-98BD-62910AABA226}">
      <text>
        <r>
          <rPr>
            <b/>
            <sz val="9"/>
            <color indexed="81"/>
            <rFont val="Tahoma"/>
            <family val="2"/>
          </rPr>
          <t>Via Caceis (debt) and BP2S (equities)</t>
        </r>
        <r>
          <rPr>
            <sz val="9"/>
            <color indexed="81"/>
            <rFont val="Tahoma"/>
            <family val="2"/>
          </rPr>
          <t xml:space="preserve">
</t>
        </r>
      </text>
    </comment>
    <comment ref="J30" authorId="0" shapeId="0" xr:uid="{A6DC41FF-17CE-4DFB-8B34-CAAC6DF780CC}">
      <text>
        <r>
          <rPr>
            <sz val="9"/>
            <color indexed="81"/>
            <rFont val="Tahoma"/>
            <family val="2"/>
          </rPr>
          <t>Via Santander SS</t>
        </r>
      </text>
    </comment>
    <comment ref="AH30" authorId="0" shapeId="0" xr:uid="{6A191507-E1B8-4298-81BA-4A731DD27019}">
      <text>
        <r>
          <rPr>
            <b/>
            <sz val="9"/>
            <color indexed="81"/>
            <rFont val="Tahoma"/>
            <family val="2"/>
          </rPr>
          <t>Via Banco Santander</t>
        </r>
      </text>
    </comment>
    <comment ref="J31" authorId="0" shapeId="0" xr:uid="{D5AE2FAB-35E6-41CC-8FC1-B3456F3A8DF6}">
      <text>
        <r>
          <rPr>
            <b/>
            <sz val="9"/>
            <color indexed="81"/>
            <rFont val="Tahoma"/>
            <family val="2"/>
          </rPr>
          <t xml:space="preserve">Via Nordea Finland
</t>
        </r>
        <r>
          <rPr>
            <sz val="9"/>
            <color indexed="81"/>
            <rFont val="Tahoma"/>
            <family val="2"/>
          </rPr>
          <t xml:space="preserve">
</t>
        </r>
      </text>
    </comment>
    <comment ref="M31" authorId="0" shapeId="0" xr:uid="{D53AB570-D600-4B73-95F0-7343AF4B74DF}">
      <text>
        <r>
          <rPr>
            <b/>
            <sz val="9"/>
            <color indexed="81"/>
            <rFont val="Tahoma"/>
            <family val="2"/>
          </rPr>
          <t>Via CBL</t>
        </r>
        <r>
          <rPr>
            <sz val="9"/>
            <color indexed="81"/>
            <rFont val="Tahoma"/>
            <family val="2"/>
          </rPr>
          <t xml:space="preserve">
</t>
        </r>
      </text>
    </comment>
    <comment ref="X31" authorId="1" shapeId="0" xr:uid="{61C805A6-8660-4699-B89B-B4F8FAAC2C29}">
      <text>
        <r>
          <rPr>
            <sz val="9"/>
            <color indexed="81"/>
            <rFont val="Tahoma"/>
            <family val="2"/>
          </rPr>
          <t>Nordea</t>
        </r>
      </text>
    </comment>
    <comment ref="AF31" authorId="2" shapeId="0" xr:uid="{580DDA5F-5A9B-412F-A06E-9142BC13E354}">
      <text>
        <t>[Threaded comment]
Your version of Excel allows you to read this threaded comment; however, any edits to it will get removed if the file is opened in a newer version of Excel. Learn more: https://go.microsoft.com/fwlink/?linkid=870924
Comment:
    via Nordea</t>
      </text>
    </comment>
    <comment ref="J32" authorId="0" shapeId="0" xr:uid="{E2DE4F53-ADEA-40EE-B293-B3BB36CF87F8}">
      <text>
        <r>
          <rPr>
            <b/>
            <sz val="9"/>
            <color indexed="81"/>
            <rFont val="Tahoma"/>
            <family val="2"/>
          </rPr>
          <t>Operator: BNP France</t>
        </r>
        <r>
          <rPr>
            <sz val="9"/>
            <color indexed="81"/>
            <rFont val="Tahoma"/>
            <family val="2"/>
          </rPr>
          <t xml:space="preserve">
</t>
        </r>
      </text>
    </comment>
    <comment ref="AF32" authorId="0" shapeId="0" xr:uid="{BF4C92B5-E542-4B17-9684-E18327937E6C}">
      <text>
        <r>
          <rPr>
            <b/>
            <sz val="9"/>
            <color indexed="81"/>
            <rFont val="Tahoma"/>
            <family val="2"/>
          </rPr>
          <t xml:space="preserve">DNB via Citibank
</t>
        </r>
        <r>
          <rPr>
            <sz val="9"/>
            <color indexed="81"/>
            <rFont val="Tahoma"/>
            <family val="2"/>
          </rPr>
          <t xml:space="preserve">
</t>
        </r>
      </text>
    </comment>
    <comment ref="J33" authorId="0" shapeId="0" xr:uid="{F36E1F8C-8D86-47AA-8F25-3F7EB9E94017}">
      <text>
        <r>
          <rPr>
            <b/>
            <sz val="9"/>
            <color indexed="81"/>
            <rFont val="Tahoma"/>
            <family val="2"/>
          </rPr>
          <t>Via Citibank Athens</t>
        </r>
        <r>
          <rPr>
            <sz val="9"/>
            <color indexed="81"/>
            <rFont val="Tahoma"/>
            <family val="2"/>
          </rPr>
          <t xml:space="preserve">
</t>
        </r>
      </text>
    </comment>
    <comment ref="X33" authorId="0" shapeId="0" xr:uid="{6AF4FB16-5739-46DC-8520-C0D807E6A05F}">
      <text>
        <r>
          <rPr>
            <b/>
            <sz val="9"/>
            <color indexed="81"/>
            <rFont val="Tahoma"/>
            <family val="2"/>
          </rPr>
          <t>Via Citibank Europe</t>
        </r>
      </text>
    </comment>
    <comment ref="J34" authorId="0" shapeId="0" xr:uid="{074332B9-25A8-428D-92DD-B102C3FD102C}">
      <text>
        <r>
          <rPr>
            <b/>
            <sz val="9"/>
            <color indexed="81"/>
            <rFont val="Tahoma"/>
            <family val="2"/>
          </rPr>
          <t>Via Unicredit Bank</t>
        </r>
        <r>
          <rPr>
            <sz val="9"/>
            <color indexed="81"/>
            <rFont val="Tahoma"/>
            <family val="2"/>
          </rPr>
          <t xml:space="preserve">
</t>
        </r>
      </text>
    </comment>
    <comment ref="X34" authorId="0" shapeId="0" xr:uid="{BEA6CD94-CA32-463B-A837-E8DDAC75889B}">
      <text>
        <r>
          <rPr>
            <b/>
            <sz val="9"/>
            <color indexed="81"/>
            <rFont val="Tahoma"/>
            <family val="2"/>
          </rPr>
          <t xml:space="preserve">Via Erste Group Bank AG
</t>
        </r>
        <r>
          <rPr>
            <sz val="9"/>
            <color indexed="81"/>
            <rFont val="Tahoma"/>
            <family val="2"/>
          </rPr>
          <t xml:space="preserve">
</t>
        </r>
      </text>
    </comment>
    <comment ref="X35" authorId="1" shapeId="0" xr:uid="{925E07CD-CAA5-4E5B-8AF7-0E33D7651D7F}">
      <text>
        <r>
          <rPr>
            <sz val="9"/>
            <color indexed="81"/>
            <rFont val="Tahoma"/>
            <family val="2"/>
          </rPr>
          <t>Operated by Raiffeisen Bank International</t>
        </r>
      </text>
    </comment>
    <comment ref="J36" authorId="0" shapeId="0" xr:uid="{6BED5B35-FC77-4225-A166-51A12EB82998}">
      <text>
        <r>
          <rPr>
            <b/>
            <sz val="9"/>
            <color indexed="81"/>
            <rFont val="Tahoma"/>
            <family val="2"/>
          </rPr>
          <t>Via BNP Italy</t>
        </r>
        <r>
          <rPr>
            <sz val="9"/>
            <color indexed="81"/>
            <rFont val="Tahoma"/>
            <family val="2"/>
          </rPr>
          <t xml:space="preserve">
</t>
        </r>
      </text>
    </comment>
    <comment ref="X37" authorId="3" shapeId="0" xr:uid="{733ACD38-0C16-476F-B861-40CB913A34F9}">
      <text>
        <t>[Threaded comment]
Your version of Excel allows you to read this threaded comment; however, any edits to it will get removed if the file is opened in a newer version of Excel. Learn more: https://go.microsoft.com/fwlink/?linkid=870924
Comment:
    Via Citi Kazakhstan</t>
      </text>
    </comment>
    <comment ref="J41" authorId="0" shapeId="0" xr:uid="{8183A10D-25A9-4031-BFE2-93F015D269DE}">
      <text>
        <r>
          <rPr>
            <b/>
            <sz val="9"/>
            <color indexed="81"/>
            <rFont val="Tahoma"/>
            <family val="2"/>
          </rPr>
          <t>Via Nordea Finland</t>
        </r>
        <r>
          <rPr>
            <sz val="9"/>
            <color indexed="81"/>
            <rFont val="Tahoma"/>
            <family val="2"/>
          </rPr>
          <t xml:space="preserve">
</t>
        </r>
      </text>
    </comment>
    <comment ref="J46" authorId="0" shapeId="0" xr:uid="{5A4AB366-9314-4B41-9DF2-AC965C91D284}">
      <text>
        <r>
          <rPr>
            <b/>
            <sz val="9"/>
            <color indexed="81"/>
            <rFont val="Tahoma"/>
            <family val="2"/>
          </rPr>
          <t>Operator: BNP France</t>
        </r>
        <r>
          <rPr>
            <sz val="9"/>
            <color indexed="81"/>
            <rFont val="Tahoma"/>
            <family val="2"/>
          </rPr>
          <t xml:space="preserve">
</t>
        </r>
      </text>
    </comment>
    <comment ref="AF46" authorId="0" shapeId="0" xr:uid="{B0DA274D-FC62-4BFF-866E-3AFB2313153E}">
      <text>
        <r>
          <rPr>
            <b/>
            <sz val="9"/>
            <color indexed="81"/>
            <rFont val="Tahoma"/>
            <family val="2"/>
          </rPr>
          <t>DNB via Citibank</t>
        </r>
        <r>
          <rPr>
            <sz val="9"/>
            <color indexed="81"/>
            <rFont val="Tahoma"/>
            <family val="2"/>
          </rPr>
          <t xml:space="preserve">
</t>
        </r>
      </text>
    </comment>
    <comment ref="J47" authorId="0" shapeId="0" xr:uid="{EE0165EE-EF44-4634-A251-B6E0A9EA473D}">
      <text>
        <r>
          <rPr>
            <b/>
            <sz val="9"/>
            <color indexed="81"/>
            <rFont val="Tahoma"/>
            <family val="2"/>
          </rPr>
          <t>Via DNB</t>
        </r>
        <r>
          <rPr>
            <sz val="9"/>
            <color indexed="81"/>
            <rFont val="Tahoma"/>
            <family val="2"/>
          </rPr>
          <t xml:space="preserve">
</t>
        </r>
      </text>
    </comment>
    <comment ref="X47" authorId="0" shapeId="0" xr:uid="{35AC466B-7453-4584-8982-B538D831585F}">
      <text>
        <r>
          <rPr>
            <b/>
            <sz val="9"/>
            <color indexed="81"/>
            <rFont val="Tahoma"/>
            <family val="2"/>
          </rPr>
          <t>Operator: Danske Bank</t>
        </r>
      </text>
    </comment>
    <comment ref="G48" authorId="0" shapeId="0" xr:uid="{09F65FCC-180C-4759-9EE3-2A8A65988DC2}">
      <text>
        <r>
          <rPr>
            <b/>
            <sz val="9"/>
            <color indexed="81"/>
            <rFont val="Tahoma"/>
            <family val="2"/>
          </rPr>
          <t>Via Bank Handlowy w Warszawie S.A.</t>
        </r>
        <r>
          <rPr>
            <sz val="9"/>
            <color indexed="81"/>
            <rFont val="Tahoma"/>
            <family val="2"/>
          </rPr>
          <t xml:space="preserve">
</t>
        </r>
      </text>
    </comment>
    <comment ref="J48" authorId="0" shapeId="0" xr:uid="{1130AAD8-04AA-4B8F-A75D-B861BF46311D}">
      <text>
        <r>
          <rPr>
            <b/>
            <sz val="9"/>
            <color indexed="81"/>
            <rFont val="Tahoma"/>
            <family val="2"/>
          </rPr>
          <t>Via Citi Handlowy</t>
        </r>
        <r>
          <rPr>
            <sz val="9"/>
            <color indexed="81"/>
            <rFont val="Tahoma"/>
            <family val="2"/>
          </rPr>
          <t xml:space="preserve">
</t>
        </r>
      </text>
    </comment>
    <comment ref="X48" authorId="0" shapeId="0" xr:uid="{145215CF-E204-439E-BD72-2D8689B7CCE8}">
      <text>
        <r>
          <rPr>
            <b/>
            <sz val="9"/>
            <color indexed="81"/>
            <rFont val="Tahoma"/>
            <family val="2"/>
          </rPr>
          <t>Via Bank Handlowy w Warszawie S.A.</t>
        </r>
        <r>
          <rPr>
            <sz val="9"/>
            <color indexed="81"/>
            <rFont val="Tahoma"/>
            <family val="2"/>
          </rPr>
          <t xml:space="preserve">
</t>
        </r>
      </text>
    </comment>
    <comment ref="G49" authorId="0" shapeId="0" xr:uid="{890F2CC9-5E1B-497A-8B5E-F775DE45AEFE}">
      <text>
        <r>
          <rPr>
            <b/>
            <sz val="9"/>
            <color indexed="81"/>
            <rFont val="Tahoma"/>
            <family val="2"/>
          </rPr>
          <t>Via Millennium BCP (equities) and BP2S (debts)</t>
        </r>
      </text>
    </comment>
    <comment ref="J49" authorId="0" shapeId="0" xr:uid="{5970A1C4-8C0C-4DF0-890A-9D060D85B85A}">
      <text>
        <r>
          <rPr>
            <b/>
            <sz val="9"/>
            <color indexed="81"/>
            <rFont val="Tahoma"/>
            <family val="2"/>
          </rPr>
          <t>Via Millenium</t>
        </r>
        <r>
          <rPr>
            <sz val="9"/>
            <color indexed="81"/>
            <rFont val="Tahoma"/>
            <family val="2"/>
          </rPr>
          <t xml:space="preserve">
</t>
        </r>
      </text>
    </comment>
    <comment ref="X50" authorId="1" shapeId="0" xr:uid="{91089F6B-B1C9-4B86-BD26-BD6FB0DBB06E}">
      <text>
        <r>
          <rPr>
            <b/>
            <sz val="9"/>
            <color indexed="81"/>
            <rFont val="Tahoma"/>
            <family val="2"/>
          </rPr>
          <t>BRD - Groupe Societe Generale SA</t>
        </r>
      </text>
    </comment>
    <comment ref="X52" authorId="0" shapeId="0" xr:uid="{3E51F979-A5C8-47B3-95E9-EF21E2A03834}">
      <text>
        <r>
          <rPr>
            <b/>
            <sz val="9"/>
            <color indexed="81"/>
            <rFont val="Tahoma"/>
            <family val="2"/>
          </rPr>
          <t>Via SEB</t>
        </r>
        <r>
          <rPr>
            <sz val="9"/>
            <color indexed="81"/>
            <rFont val="Tahoma"/>
            <family val="2"/>
          </rPr>
          <t xml:space="preserve">
</t>
        </r>
      </text>
    </comment>
    <comment ref="AF52" authorId="0" shapeId="0" xr:uid="{880C9712-AFB7-4DFE-8C4E-01F31FA53A1D}">
      <text>
        <r>
          <rPr>
            <b/>
            <sz val="9"/>
            <color indexed="81"/>
            <rFont val="Tahoma"/>
            <family val="2"/>
          </rPr>
          <t>Via DNB and Nordea</t>
        </r>
        <r>
          <rPr>
            <sz val="9"/>
            <color indexed="81"/>
            <rFont val="Tahoma"/>
            <family val="2"/>
          </rPr>
          <t xml:space="preserve">
</t>
        </r>
      </text>
    </comment>
    <comment ref="G53" authorId="0" shapeId="0" xr:uid="{092EFF0D-61EE-46D1-A30C-D621E5EC1147}">
      <text>
        <r>
          <rPr>
            <b/>
            <sz val="9"/>
            <color indexed="81"/>
            <rFont val="Tahoma"/>
            <family val="2"/>
          </rPr>
          <t>Operator: Unicredit Banka Slovenia d.d.</t>
        </r>
        <r>
          <rPr>
            <sz val="9"/>
            <color indexed="81"/>
            <rFont val="Tahoma"/>
            <family val="2"/>
          </rPr>
          <t xml:space="preserve">
</t>
        </r>
      </text>
    </comment>
    <comment ref="X53" authorId="0" shapeId="0" xr:uid="{04E24F35-9EEC-45A8-A8CE-925CFA112ADA}">
      <text>
        <r>
          <rPr>
            <b/>
            <sz val="9"/>
            <color indexed="81"/>
            <rFont val="Tahoma"/>
            <family val="2"/>
          </rPr>
          <t>Operator: NBL, Ljubljana</t>
        </r>
        <r>
          <rPr>
            <sz val="9"/>
            <color indexed="81"/>
            <rFont val="Tahoma"/>
            <family val="2"/>
          </rPr>
          <t xml:space="preserve">
</t>
        </r>
      </text>
    </comment>
    <comment ref="AG53" authorId="0" shapeId="0" xr:uid="{00DE1633-30FF-4450-814E-9710ADAAA299}">
      <text>
        <r>
          <rPr>
            <b/>
            <sz val="9"/>
            <color indexed="81"/>
            <rFont val="Tahoma"/>
            <family val="2"/>
          </rPr>
          <t>Operator: Nova Ljubljanska Banka</t>
        </r>
        <r>
          <rPr>
            <sz val="9"/>
            <color indexed="81"/>
            <rFont val="Tahoma"/>
            <family val="2"/>
          </rPr>
          <t xml:space="preserve">
</t>
        </r>
      </text>
    </comment>
    <comment ref="G54" authorId="4" shapeId="0" xr:uid="{680B167E-9733-4DA7-B73C-BE033E04D56C}">
      <text>
        <t>[Threaded comment]
Your version of Excel allows you to read this threaded comment; however, any edits to it will get removed if the file is opened in a newer version of Excel. Learn more: https://go.microsoft.com/fwlink/?linkid=870924
Comment:
    Operator: Citibank Europe plc</t>
      </text>
    </comment>
    <comment ref="X54" authorId="0" shapeId="0" xr:uid="{83598C06-8330-4F47-A0AD-9C1D126FBD67}">
      <text>
        <r>
          <rPr>
            <b/>
            <sz val="9"/>
            <color indexed="81"/>
            <rFont val="Tahoma"/>
            <family val="2"/>
          </rPr>
          <t>Operator: CSOB Bratislava</t>
        </r>
        <r>
          <rPr>
            <sz val="9"/>
            <color indexed="81"/>
            <rFont val="Tahoma"/>
            <family val="2"/>
          </rPr>
          <t xml:space="preserve">
</t>
        </r>
      </text>
    </comment>
    <comment ref="J55" authorId="0" shapeId="0" xr:uid="{BC4B5705-C30A-4818-91E5-F5796C1F0E21}">
      <text>
        <r>
          <rPr>
            <b/>
            <sz val="9"/>
            <color indexed="81"/>
            <rFont val="Tahoma"/>
            <family val="2"/>
          </rPr>
          <t>Via Citi Istanbul</t>
        </r>
        <r>
          <rPr>
            <sz val="9"/>
            <color indexed="81"/>
            <rFont val="Tahoma"/>
            <family val="2"/>
          </rPr>
          <t xml:space="preserve">
</t>
        </r>
      </text>
    </comment>
    <comment ref="X55" authorId="0" shapeId="0" xr:uid="{0C9E77C1-7C07-416B-B2FC-A69D27265BAA}">
      <text>
        <r>
          <rPr>
            <b/>
            <sz val="9"/>
            <color indexed="81"/>
            <rFont val="Tahoma"/>
            <family val="2"/>
          </rPr>
          <t xml:space="preserve">Via Türk Economi Bankasi A.S.
</t>
        </r>
        <r>
          <rPr>
            <sz val="9"/>
            <color indexed="81"/>
            <rFont val="Tahoma"/>
            <family val="2"/>
          </rPr>
          <t xml:space="preserve">
</t>
        </r>
      </text>
    </comment>
    <comment ref="J56" authorId="0" shapeId="0" xr:uid="{53909606-F682-4803-B5CF-C6CC15915A94}">
      <text>
        <r>
          <rPr>
            <b/>
            <sz val="9"/>
            <color indexed="81"/>
            <rFont val="Tahoma"/>
            <family val="2"/>
          </rPr>
          <t xml:space="preserve">Via Unicredit Bank
</t>
        </r>
        <r>
          <rPr>
            <sz val="9"/>
            <color indexed="81"/>
            <rFont val="Tahoma"/>
            <family val="2"/>
          </rPr>
          <t xml:space="preserve">
</t>
        </r>
      </text>
    </comment>
    <comment ref="J57" authorId="0" shapeId="0" xr:uid="{022E15A6-E661-4527-8B0D-E089E7961418}">
      <text>
        <r>
          <rPr>
            <b/>
            <sz val="9"/>
            <color indexed="81"/>
            <rFont val="Tahoma"/>
            <family val="2"/>
          </rPr>
          <t>Via BPSS London</t>
        </r>
        <r>
          <rPr>
            <sz val="9"/>
            <color indexed="81"/>
            <rFont val="Tahoma"/>
            <family val="2"/>
          </rPr>
          <t xml:space="preserve">
</t>
        </r>
      </text>
    </comment>
    <comment ref="U57" authorId="0" shapeId="0" xr:uid="{16D3322E-2304-4941-AE23-BC759379B240}">
      <text>
        <r>
          <rPr>
            <b/>
            <sz val="9"/>
            <color indexed="81"/>
            <rFont val="Tahoma"/>
            <family val="2"/>
          </rPr>
          <t>Operator: Citibank</t>
        </r>
        <r>
          <rPr>
            <sz val="9"/>
            <color indexed="81"/>
            <rFont val="Tahoma"/>
            <family val="2"/>
          </rPr>
          <t xml:space="preserve">
</t>
        </r>
      </text>
    </comment>
    <comment ref="X57" authorId="5" shapeId="0" xr:uid="{4C83267F-EDC1-4E53-9D98-60A5D371125F}">
      <text>
        <r>
          <rPr>
            <b/>
            <sz val="9"/>
            <color indexed="81"/>
            <rFont val="Tahoma"/>
            <family val="2"/>
          </rPr>
          <t>Kristjan Coklc:</t>
        </r>
        <r>
          <rPr>
            <sz val="9"/>
            <color indexed="81"/>
            <rFont val="Tahoma"/>
            <family val="2"/>
          </rPr>
          <t xml:space="preserve">
Indirect via Citibank N.A., London</t>
        </r>
      </text>
    </comment>
    <comment ref="AF57" authorId="0" shapeId="0" xr:uid="{490180A2-CC29-4064-A5B0-86471C93D017}">
      <text>
        <r>
          <rPr>
            <b/>
            <sz val="9"/>
            <color indexed="81"/>
            <rFont val="Tahoma"/>
            <family val="2"/>
          </rPr>
          <t xml:space="preserve">Via DNB and Nordea
</t>
        </r>
        <r>
          <rPr>
            <sz val="9"/>
            <color indexed="81"/>
            <rFont val="Tahoma"/>
            <family val="2"/>
          </rPr>
          <t xml:space="preserve">
</t>
        </r>
      </text>
    </comment>
    <comment ref="AG57" authorId="6" shapeId="0" xr:uid="{78B64960-7B2A-401E-93B3-FE1B5A03447F}">
      <text>
        <r>
          <rPr>
            <sz val="9"/>
            <color indexed="81"/>
            <rFont val="Tahoma"/>
            <family val="2"/>
          </rPr>
          <t xml:space="preserve">2 possible middle CSDs
</t>
        </r>
      </text>
    </comment>
    <comment ref="AE58" authorId="7" shapeId="0" xr:uid="{B0DC99DC-67FD-43C5-9538-3F335661D854}">
      <text>
        <t>[Threaded comment]
Your version of Excel allows you to read this threaded comment; however, any edits to it will get removed if the file is opened in a newer version of Excel. Learn more: https://go.microsoft.com/fwlink/?linkid=870924
Comment:
    For which instruments?</t>
      </text>
    </comment>
  </commentList>
</comments>
</file>

<file path=xl/sharedStrings.xml><?xml version="1.0" encoding="utf-8"?>
<sst xmlns="http://schemas.openxmlformats.org/spreadsheetml/2006/main" count="4897" uniqueCount="683">
  <si>
    <t>General Information 2023</t>
  </si>
  <si>
    <t xml:space="preserve"> </t>
  </si>
  <si>
    <t>Please update the data of your CSD for 2023 and disclose non-confidential information only.</t>
  </si>
  <si>
    <t xml:space="preserve">  </t>
  </si>
  <si>
    <t>Number</t>
  </si>
  <si>
    <t>ISO country code</t>
  </si>
  <si>
    <t>Group</t>
  </si>
  <si>
    <t>Short Name</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</si>
  <si>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</si>
  <si>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</si>
  <si>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</si>
  <si>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</si>
  <si>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</si>
  <si>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</si>
  <si>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</si>
  <si>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</si>
  <si>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</si>
  <si>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</si>
  <si>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</si>
  <si>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</si>
  <si>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</si>
  <si>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</si>
  <si>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</si>
  <si>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DVP model</t>
  </si>
  <si>
    <t>Comments</t>
  </si>
  <si>
    <t>Are you AML Compliant for your relations with your participants? Yes/No</t>
  </si>
  <si>
    <t>Are you AML Compliant for your relations with the issuers? Yes/No</t>
  </si>
  <si>
    <t>Other
Please specify</t>
  </si>
  <si>
    <t xml:space="preserve"> Please describe the most important events for your CSD during the past year. </t>
  </si>
  <si>
    <t>AT</t>
  </si>
  <si>
    <t>EA</t>
  </si>
  <si>
    <t>OeKB CSD</t>
  </si>
  <si>
    <t>OeKB CSD GmbH</t>
  </si>
  <si>
    <t>Strauchgasse 1-3, 1011 Wien, Austria</t>
  </si>
  <si>
    <t>https://www.oekb-csd.at/en</t>
  </si>
  <si>
    <t>csd@oekb-csd.at</t>
  </si>
  <si>
    <t>ECSDA</t>
  </si>
  <si>
    <t>529900UXJ594WXFBTF87</t>
  </si>
  <si>
    <t>Yes</t>
  </si>
  <si>
    <t>FP</t>
  </si>
  <si>
    <t>EUR</t>
  </si>
  <si>
    <t>Model 1</t>
  </si>
  <si>
    <t>BA</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</si>
  <si>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</si>
  <si>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</si>
  <si>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</si>
  <si>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</si>
  <si>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</si>
  <si>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</si>
  <si>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</si>
  <si>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</si>
  <si>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</si>
  <si>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</si>
  <si>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</si>
  <si>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Web services were introduced</t>
  </si>
  <si>
    <t>RVP</t>
  </si>
  <si>
    <t>Securities Registry in the Federation of Bosnia and Herzegovina</t>
  </si>
  <si>
    <t>Maršala Tita 62/II, 71000  Sarajevo, Bosnia and Herzegovina</t>
  </si>
  <si>
    <t>http://www.rvp.ba/english/</t>
  </si>
  <si>
    <t>info@rvp.ba</t>
  </si>
  <si>
    <t>Model 1: T-bills, Model 2: Exchange transactions</t>
  </si>
  <si>
    <t>BE</t>
  </si>
  <si>
    <t>Euroclear Bank</t>
  </si>
  <si>
    <t>1 Boulevard du Roi Albert II, 1210 Brussels, Belgium</t>
  </si>
  <si>
    <t>https://www.euroclear.com/services/en/provider-homepage/euroclear-bank.html</t>
  </si>
  <si>
    <t>549300OZ46BRLZ8Y6F65</t>
  </si>
  <si>
    <t>Euroclear Belgium</t>
  </si>
  <si>
    <t>https://www.euroclear.com/services/en/provider-homepage/euroclear-belgium.html</t>
  </si>
  <si>
    <t>549300738RYMTWUC1O55</t>
  </si>
  <si>
    <t>BG</t>
  </si>
  <si>
    <t>EU</t>
  </si>
  <si>
    <t>CDAD</t>
  </si>
  <si>
    <t>Central Depository AD</t>
  </si>
  <si>
    <t>6 Tri Ushi Str., 1000 Sofia, Bulgaria</t>
  </si>
  <si>
    <t>https://www.csd-bg.bg/</t>
  </si>
  <si>
    <t>info@csd-bg.bg</t>
  </si>
  <si>
    <t>74780000G07H7WL0WI31</t>
  </si>
  <si>
    <t>Model 2</t>
  </si>
  <si>
    <t xml:space="preserve">CDAD applies AML Law. There are rules set in place.  CDAD cooperates with the competent authorities regarding the rules implementation. </t>
  </si>
  <si>
    <t>•  CD AD successfully joined T2S in September 2023. The respective changes related to joining the T2S platform have been incorporated into the CD AD Rules of Procedure.
•  CD AD has developed a new website, which has now been launched.
•  Reaching full harmonization with regard to Corporate Actions Standards (CA) is an ongoing process.</t>
  </si>
  <si>
    <t>CH</t>
  </si>
  <si>
    <t>SIX SIS</t>
  </si>
  <si>
    <t>SIX SIS AG</t>
  </si>
  <si>
    <t>Pfingstweidstrasse 110, 8005 Olten, Switzerland</t>
  </si>
  <si>
    <t>https://www.six-group.com/en/products-services/securities-services/settlement-and-custody.html</t>
  </si>
  <si>
    <t>549300A3XI3YWROC2J57</t>
  </si>
  <si>
    <t>CY</t>
  </si>
  <si>
    <t>CSE</t>
  </si>
  <si>
    <t>Cyprus Stock Exchange</t>
  </si>
  <si>
    <t>71-73 Lordou Vironos Avenue, 1096 Nicosia, Cyprus</t>
  </si>
  <si>
    <t>http://www.cse.com.cy/en-GB/central-depository/</t>
  </si>
  <si>
    <t>info@cse.com.cy</t>
  </si>
  <si>
    <t>213800U9YG19GFXT3S09</t>
  </si>
  <si>
    <t>NP</t>
  </si>
  <si>
    <t>Model 1: OTC transactions, Model 2: Exchange transactions</t>
  </si>
  <si>
    <t>The Cyprus Government has decided to proceed with the privatisation of the CSE. Within this context  four separate private law companies will be created (and sold to private investor/s) – one will operate the Regulated Market and MTF Market, the other will operate the CSD which will therefore also be licensed under CSDR as the current exemption of Article 1(4) of CSDR under which the CSD operates, will no longer apply, the third will be for Energy and Commodities Exchanges and the fourth will be Holding Company. The CSE has appointed an expert consultant to implement the privatisation process. Legislative amendments will be necessary.</t>
  </si>
  <si>
    <t>CZ</t>
  </si>
  <si>
    <t>CSD Prague</t>
  </si>
  <si>
    <t>Centrální depozitář cenných papírů, a.s.</t>
  </si>
  <si>
    <t>Rybna 14, 110 05, Praha, Czech Republic</t>
  </si>
  <si>
    <t>https://www.cdcp.cz/?lang=en</t>
  </si>
  <si>
    <t>cdcp@cdcp.cz</t>
  </si>
  <si>
    <t>315700LK78Z7C0WMIL03</t>
  </si>
  <si>
    <t>50,00</t>
  </si>
  <si>
    <t>46,63</t>
  </si>
  <si>
    <t> </t>
  </si>
  <si>
    <t>The first-ever issue of euro-denominated government treasury bills.
CSD Prague completed the standard connection to the Short-Term Bond System (STBS) operated by the Czech National Bank and offered the possibility to trade CZK-denominated government treasury bills on the exchange and settle them in the central depository.
In May, CSD Prague hosted the World Conference of Central Depositories (WFC 2023).
In response to the legislative approval of a long-term investment product, CSD Prague introduced a new type of account for participants called “pension savings account”.
The preparation of the DLT SSS and register according to the European DLT Pilot Regulation has begun.</t>
  </si>
  <si>
    <t>DE</t>
  </si>
  <si>
    <t>CBF</t>
  </si>
  <si>
    <t>Clearstream Banking AG</t>
  </si>
  <si>
    <t>Mergenthalerallee 61, 65760 Eschborn, Germany</t>
  </si>
  <si>
    <t>https://www.clearstream.com</t>
  </si>
  <si>
    <t>web@clearstream.com</t>
  </si>
  <si>
    <t>549300298FD7AS4PPU70</t>
  </si>
  <si>
    <t>2703.5
(31 Dec 2021) Figures are reported at Clearstream group level.</t>
  </si>
  <si>
    <t>DK</t>
  </si>
  <si>
    <t>Euronext Securities | Copenhagen</t>
  </si>
  <si>
    <t>VP Securities A/S</t>
  </si>
  <si>
    <t>Nicolai Eigtveds Gade 8, DK-1402 Copenhagen, Denmark</t>
  </si>
  <si>
    <t>https://www.vp.dk/</t>
  </si>
  <si>
    <t>vp_postkasse@euronext.com</t>
  </si>
  <si>
    <t>529900HDNBQ2DD0QHJ07</t>
  </si>
  <si>
    <t>EUR (from 2016) &amp; DKK (from 2018)</t>
  </si>
  <si>
    <t>Model 1, Model 3</t>
  </si>
  <si>
    <t>Model 3 is the most frequently used. Most 1 is possible during the opening hours of the Danish central bank.</t>
  </si>
  <si>
    <t>ES</t>
  </si>
  <si>
    <t>Iberclear</t>
  </si>
  <si>
    <t>Sociedad de Gestión de los Sistemas de Registro, Compensación y Liquidación de valores, S.A.Unipersonal</t>
  </si>
  <si>
    <t>Plaza de la Lealtad 1, 28014 Madrid, Spain</t>
  </si>
  <si>
    <t>https://www.iberclear.es/ing/Home</t>
  </si>
  <si>
    <t>entidadesiberclear@grupobme.es</t>
  </si>
  <si>
    <t>959800DN0D5DXFUBNB37</t>
  </si>
  <si>
    <t>Not applicable. Iberclear has no banking license and in 2023, according to current applicable Spanish and EU Law, Iberclear has no AML/KYC obligations regarding its participants. However, we perform KYC to our participants, even when Iberclear is not legally obliged to do so. 
Current situation is pending to be reviewed with the new EU AML Regulation (2024).</t>
  </si>
  <si>
    <t>Not Applicable. According to current applicable Spanish and EU Law, Iberclear has no AML nor KYC obligations regarding its issuers. However, Iberclear already applies some customer due diligence measures to issuers in accordance to CSDR (identification and verification the issuer’s identity, purpose and intended nature of the business relationship and information about who are the beneficial owners through the articles of association/certificate of incorporation). Sanction screening is performed by the payment agent which as obliged financial institution must do so. Current situation is pending to be reviewed with the new EU AML Regulation (2024).</t>
  </si>
  <si>
    <t>•	Iberclear has established a link with the Belgian Central Bank (NBB-SSS) to allow access to securities issued by this depository, including NextGenerationEU securities. Participants must comply with Belgian tax requirements before trading.
•	Iberclear's FTT tax management and submission service has been adapted to include the Autonomous Community of the Basque Country and the Autonomous Community of Navarra, allowing participant entities to manage self-assessments and pay the corresponding tax debts according to the volume of transactions in each territory.
•	The tax reclaim service has been changed to include the option to use the Quick Refund procedure for legal entities residing in Spain under certain conditions.</t>
  </si>
  <si>
    <t>FI</t>
  </si>
  <si>
    <t>Euroclear Finland</t>
  </si>
  <si>
    <t>Euroclear Finland Oy</t>
  </si>
  <si>
    <t>Urho Kekkosen katu 5 C, FI-00100 Helsinki, Finland</t>
  </si>
  <si>
    <t>https://www.euroclear.com/finland/en.html</t>
  </si>
  <si>
    <t>commercial.finland@euroclear.eu</t>
  </si>
  <si>
    <t>74370020ZOTVC5EOAA37</t>
  </si>
  <si>
    <t>134 (30 June 2024)</t>
  </si>
  <si>
    <t>133 (30 June 2024)</t>
  </si>
  <si>
    <t>Euroclear Finland migrated successfully to T2S on 11 September 2023.</t>
  </si>
  <si>
    <t>FR</t>
  </si>
  <si>
    <t>Euroclear France</t>
  </si>
  <si>
    <t xml:space="preserve">10-12 Place de la Bourse 75002 Paris, France </t>
  </si>
  <si>
    <t>https://www.euroclear.com/services/en/provider-homepage/euroclear-france.html</t>
  </si>
  <si>
    <t>54930060MY6S68NEUP16</t>
  </si>
  <si>
    <t>GR</t>
  </si>
  <si>
    <t>ATHEXCSD</t>
  </si>
  <si>
    <t>Hellenic Central Securities Depository SA</t>
  </si>
  <si>
    <t>110 Athinon Avenue, 104 42 Athens, Greece</t>
  </si>
  <si>
    <t>https://www.athexgroup.gr/athexcsd</t>
  </si>
  <si>
    <t>protocol@athexgroup.gr</t>
  </si>
  <si>
    <t>213800T8UR2VI6Q2RH18</t>
  </si>
  <si>
    <t>Model 1: Transactions at beneficiary account level, otherwise Model 2</t>
  </si>
  <si>
    <t>HR</t>
  </si>
  <si>
    <t>SKDD</t>
  </si>
  <si>
    <t>Central Depository &amp; Clearing Company Inc.</t>
  </si>
  <si>
    <t>Heinzelova 62a, 10000 Zagreb, Croatia</t>
  </si>
  <si>
    <t>https://www.skdd.hr/</t>
  </si>
  <si>
    <t>skdd@skdd.hr</t>
  </si>
  <si>
    <t>747800V0CCQGC89GOW91</t>
  </si>
  <si>
    <t>Model 1: "trade-for-trade" service;</t>
  </si>
  <si>
    <t>On 1st January 2023 the euro has become the official currency in the Republic of Croatia. With introduction of euro SKDD has become member of TARGET2 system. Also, in September 2023 SKDD successfully joined the TARGET2-Securities (T2S).</t>
  </si>
  <si>
    <t>HU</t>
  </si>
  <si>
    <t>KELER</t>
  </si>
  <si>
    <t>KELER Ltd.</t>
  </si>
  <si>
    <t>70-72 Rákóczi Street, 1074 Budapest, Hungary</t>
  </si>
  <si>
    <t>https://english.keler.hu/</t>
  </si>
  <si>
    <t>KELER@KELER.HU</t>
  </si>
  <si>
    <t>529900MPT6BHOJRPB746</t>
  </si>
  <si>
    <t>Model 1: OTC transactions, Model 3: Exchange transactions</t>
  </si>
  <si>
    <t xml:space="preserve">The most important projects for KELER were in 2023:
- strategy implementation (2023-2027) - e.g.: revision of banking licence 
- SWIFT release
- CAPS harmonisation
- Keler - NBH data transfer projekt
- SFTR schema change 2023
- Strategy - Process optimization and organization development
- Strategy implementation – terminated service related to LEI code issuance
</t>
  </si>
  <si>
    <t>IS</t>
  </si>
  <si>
    <t>EEA</t>
  </si>
  <si>
    <t>VBM</t>
  </si>
  <si>
    <t>Verðbréfamiðstöð Íslands</t>
  </si>
  <si>
    <t>Suðurlandsbraut 10 108 Reykjavík</t>
  </si>
  <si>
    <t>https://www.vbm.is/english/</t>
  </si>
  <si>
    <t>vbm@vbm.is</t>
  </si>
  <si>
    <t>4851002100CUG5TXHL55</t>
  </si>
  <si>
    <t>IT</t>
  </si>
  <si>
    <t>Euronext Securities | Milan</t>
  </si>
  <si>
    <t>Monte Titoli S.p.A</t>
  </si>
  <si>
    <t>Piazza degli Affari , 6, 20123 Milano, Italy</t>
  </si>
  <si>
    <t>https://www.euronext.com/en/post-trade/monte-titoli</t>
  </si>
  <si>
    <t>8156009CEEE1B8C7C646</t>
  </si>
  <si>
    <t>KZ</t>
  </si>
  <si>
    <t>AIX CSD</t>
  </si>
  <si>
    <t>Astana International Exchange Central Securities Depository Limited</t>
  </si>
  <si>
    <t>55/19 Mangilik El st., block C 3.4. Astana, Kazakhstan</t>
  </si>
  <si>
    <t>https://www.aix.kz/clearing-settlement/about-aix-csd/</t>
  </si>
  <si>
    <t>ptd@aix.kz</t>
  </si>
  <si>
    <t>2549002DKKE4YDPH2512</t>
  </si>
  <si>
    <t xml:space="preserve">Settlement of transactions executed on the AIX shall be made in the Depository System according to BIS Model II, where the transfer of Admitted Product shall be done on gross basis, while the transfer of money shall be </t>
  </si>
  <si>
    <t>AIX CSD announced to its participants that they may apply to
have a class of securities approved as an Admitted Product, which AIX CSD may approve at its
discretion under set procedures and conditions. In August 2023, the re-domiciliation process of Polymetal JSC shares from Jersey Island to
Kazakhstan was completed. This is the first time in the history of Kazakhstan's stock market that an
issuer has moved its primary listing from the LSE to AIX. Throughout 2023, the User Committee addressed issues related to the AIX CSD Fee Schedule,
including asset servicing fees, miscellaneous fees, and transaction fee levels.</t>
  </si>
  <si>
    <t>KCSD</t>
  </si>
  <si>
    <t>Central Securities Depository Joint-Stock Company</t>
  </si>
  <si>
    <t>163, Non-Residential Premises, 30/8, Satpayev St., Almaty, 050040, the Republic of Kazakhstan</t>
  </si>
  <si>
    <t>www.kcsd.kz</t>
  </si>
  <si>
    <t>csd@kacd.kz; web@kacd.kz</t>
  </si>
  <si>
    <t>ECSDA, ACG, AECSD</t>
  </si>
  <si>
    <t>253400B69B5AY7PVCR49</t>
  </si>
  <si>
    <t>Model 1, model 3</t>
  </si>
  <si>
    <t>yes</t>
  </si>
  <si>
    <t xml:space="preserve">1) As part of development of omnibus accounts, in March 2023, STP (straight-through processing) format service has been introduced for participants, which allows for continuous straight-through processing of orders for settlements on one off transfer of assets of participants’ clients from segregated subaccounts of security holders in KCSD to an omnibus account. 
2) KCSD implemented an integration service with Ministry of Finance to transfer information in accordance with the Bancruptcy Law. 
3) In June 2023, KCSD jointly with financial regulator (ARDFM) automated the process of registration of non-government securities issues. This service is implemented through web portal of KCSD. Use of modern web portal has eliminated traditional limitations associated with manually filling out paper documents, scanning them and the need for physical presence of representative from issuer.
4) In July 2023, KCSD introduced a payment acceptance service from the biggest Kazakhstan retail bank Kaspi Bank JSC, which allows KCSD's clients to make an advance payment for services. Work on expanding the payment acceptance service involves introduction of a payment gate as part of online payment process in order to maximize automation of service provision.
5) In November 2023, an account was opened in the global custodian - The Bank of New York Mellon (hereinafter – BNYM). With opening of an account in BNYM, KCSD's participants have opportunity to gain direct
access to the US market and other foreign markets, which increases the choice of investment instruments KCSD’s clients. 
6) In November 2023, KCSD introduced a service for conducting foreign currency exchange transactions in an amount not exceeding USD 50 thous. per participant’s client. Access to trading at the foreign exchange
market is provided through Sponsored Market Access (SMA) technology, which allows participants to take part in trading on Kazakhstan Stock Exchange JSC independently through accounts opened in KCSD.
7) In November 2023, KCSD gained access to government databases of individuals and legal entities in order to launch a biometric service for identifying investors when establishing business relations. This service provides an opportunity for simplified access when identifying in the User Account information system, without using digital signature.
8) In December 2023, KCSD launched a corporate action portal for securities. Issuers of securities are given opportunity to send notifications about corporate events and corporate actions to user account of holders of their securities. Currently, KCSD has automated the mailing of more than 70 types of corporate events and actions. Additionally there is an option for issuers to request the holders' list from Personal Account in automated mode.
9) In December 2023 KCSD launched OTC platform.
10) In December 2023 KCSD implemented the mechanism of automated opening accounts for issuers, nominal holders and holders.
11) In December 2023 KCSD implemented the integration service private bailiffs to transfer information of holders. 
</t>
  </si>
  <si>
    <t>LU</t>
  </si>
  <si>
    <t>CBL</t>
  </si>
  <si>
    <t>Clearstream Banking S.A.</t>
  </si>
  <si>
    <t>42 Avenue JF Kennedy, 1855 Luxembourg, Luxembourg</t>
  </si>
  <si>
    <t>549300OL514RA0SXJJ44</t>
  </si>
  <si>
    <t>LuxCSD</t>
  </si>
  <si>
    <t>LuxCSD S.A.</t>
  </si>
  <si>
    <t>42, Avenue J.F. Kennedy, 1855 Luxembourg, Luxembourg</t>
  </si>
  <si>
    <t>https://www.luxcsd.com/luxcsd-en/</t>
  </si>
  <si>
    <t>cslux@luxcsd.com</t>
  </si>
  <si>
    <t>222100T6ICDIY8V4VX70</t>
  </si>
  <si>
    <t>Strategy based on three pillars:
1.	Luxembourg label
Position LuxCSD as the Home Market CSD and leverage Luxembourg as a significant developed finance center, since Luxembourg has grown to become an international leader in debt capital, a key hub for securitization and structured finance vehicles, as well as an acknowledged platform for hosting landmark international IPOs. Strengthen the network relationship with the stakeholders in the Luxembourgish market: Luxembourg Stock Exchange, Local Partner Agencies (LPAs), law firms, market associations (ABBL, LuxCMA, ECSDA,  Luxembourg for Finance, ILA), regulatory authorities. Meet the network and raise awareness on the fact that we are all part of the same financial ecosystem which has a very high level of quality and know-how. Convey the “Luxembourg label” concept and build with them the sales story to consistently target the issuers.
2.	Issuer CSD offer
LuxCSD is positioned as a neutral and alternative Target 2 Securities (T2S) Hub for European Issuers with no Issuance fees. Primary market distribution via LuxCSD in T2S allows access to the deepest CeBM liquidity pool. 
Boutique CSD client experience: a key factor in LuxCSD’s commercial success is the tailor-made approach and the flexibility of its strategy. 
Next to debt issuance, leveraging T2S links, to win significant equity issuance by Luxembourg based companies listed and traded across Europe.
3.	Investor CSD offer
We promote LuxCSD as the T2S “Gateway” of choice for the Luxembourg financial community.</t>
  </si>
  <si>
    <t>LV/EE/LT/IS</t>
  </si>
  <si>
    <t>Nasdaq CSD</t>
  </si>
  <si>
    <t>Nasdaq CSD SE</t>
  </si>
  <si>
    <t>1 Valnu Street, Riga 1050, Latvia</t>
  </si>
  <si>
    <t>https://nasdaqcsd.com/</t>
  </si>
  <si>
    <t>csd@nasdaq.com</t>
  </si>
  <si>
    <t>485100001PLJJ09NZT59</t>
  </si>
  <si>
    <t>MD</t>
  </si>
  <si>
    <t>DCU</t>
  </si>
  <si>
    <t>Central Unique Depositary</t>
  </si>
  <si>
    <t>Str. Bănulescu Bodoni 57/1, MD-2005, Chișinău, Moldova</t>
  </si>
  <si>
    <t>https://www.dcu.md/</t>
  </si>
  <si>
    <t>dcu@dcu.md</t>
  </si>
  <si>
    <t>Model 1: OTC transactions with government/corporate securities; Operations with central bank instruments
Model 2: Stock Exchange transactions; Primary market operations, interest payment and redemption of government securities</t>
  </si>
  <si>
    <t>ME</t>
  </si>
  <si>
    <t>CSD&amp;CC - Montenegro
(local abbreviation: CKDD)</t>
  </si>
  <si>
    <t>Central Securities Depository and Clearing Company of Montenegro</t>
  </si>
  <si>
    <t>Svetlane Kane Radević 1, 81000 Podgorica, Montenegro</t>
  </si>
  <si>
    <t>www.ckdd.me</t>
  </si>
  <si>
    <t>info@ckdd.me</t>
  </si>
  <si>
    <t>Model 2 is used under certain conditions, otherwise Model 1 is the default.</t>
  </si>
  <si>
    <t>OTC Platform</t>
  </si>
  <si>
    <t xml:space="preserve">CKDD developed and put into production in early 2023 a new product - the OTC platform. OTC is a secondary market for trading financial instruments organized by CKDD by providing a trading system that enables negotiation between the seller and buyer of financial instruments in order to conclude a transaction. The OTC market is a self-regulating market that ensures an increase in liquidity and the volume of trading in financial instruments while respecting the principles of transparency and investor protection, preserving market integrity, avoiding systemic risk, preventing fraudulent and manipulative market practices and improving the Montenegro capital market. Users of these services are OTC members who must meet the legal requirements for performing investment activities, including licenses from the Montenegro financial market authority (FMA). CKDD's obligation to all OTC members is to provide access to the CKDD OTC platform on which OTC transactions are concluded every working day from 10 a.m. to 2 p.m. OTC transactions are concluded through the system of the OTC CKDD platform, by agreement between the buyer and the seller, with the definition of all essential conditions: settlement date from T+0 to T+30, settlement method is BIS Model 1 - TFT, payment method can be either through CKDD cash pool account - central bank money, or outside the CKDD System (delivery of proof of payment - swift, bank account statement, or payment in other securities - replacement). Balancing is done according to the DVP principle on the agreed date. The list of permitted securities for trading on the OTC platform is established once a year at the end of the year (with the approval of the Montenegro FMA), taking care to ensure that the list includes securities that are not listed on the regulated market of the Montenegro Stock Exchange. </t>
  </si>
  <si>
    <t>MK</t>
  </si>
  <si>
    <t>CSD AD Skopje</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</si>
  <si>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</si>
  <si>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</si>
  <si>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</si>
  <si>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</si>
  <si>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</si>
  <si>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</si>
  <si>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Although CSD AD Skopje, according to the Law on Prevention of Money Laundering and Financing of Terrorism, is an entity obliged to undertake the measures and actions for prevention and detection of money laundering and terrorist financing, participants and issuers do not have a status of a “client” in accordance to respective CSD’s Program. This is due to the fact that the relationship between the participants/issuers is established as a result of the relevant laws, i.e. it is not a relationship defined as a business relationship.</t>
  </si>
  <si>
    <t>Change in ownership structure, Macedonian stock exchange as of 31 December 2023, posess 28,66% of issued shares of a CSD.</t>
  </si>
  <si>
    <t>MT</t>
  </si>
  <si>
    <t>MSE</t>
  </si>
  <si>
    <t>Malta Stock Exchange</t>
  </si>
  <si>
    <t>Garrison Chapel, Castile Place, Valletta VLT 1063, Malta</t>
  </si>
  <si>
    <t>https://www.borzamalta.com.mt/csd</t>
  </si>
  <si>
    <t>borza@borzamalta.com.mt</t>
  </si>
  <si>
    <t>5299009CKES2S5E3YG94</t>
  </si>
  <si>
    <t>NL</t>
  </si>
  <si>
    <t>Euroclear Nederland</t>
  </si>
  <si>
    <t>Herengracht 459-469, 1017 BS Amsterdam, the Netherlands</t>
  </si>
  <si>
    <t>https://www.euroclear.com/services/en/provider-homepage/euroclear-nederland.html</t>
  </si>
  <si>
    <t>549300ML2KAH0XQ8B089</t>
  </si>
  <si>
    <t>NO</t>
  </si>
  <si>
    <t>Euronext Securities | Oslo</t>
  </si>
  <si>
    <t>Verdipapirsentralen ASA</t>
  </si>
  <si>
    <t>Tollbugata 2, 0152 Oslo, Norway</t>
  </si>
  <si>
    <t>euronextvps.no</t>
  </si>
  <si>
    <t>vps@vps.no</t>
  </si>
  <si>
    <t>5967007LIEEXZX9IEO75</t>
  </si>
  <si>
    <t>PL</t>
  </si>
  <si>
    <t>KDPW</t>
  </si>
  <si>
    <t>The Central Securities Depository of Poland</t>
  </si>
  <si>
    <t>4 Książęca St, 00-498 Warsaw, Poland</t>
  </si>
  <si>
    <t>http://www.kdpw.pl/en/Pages/Home_en.aspx</t>
  </si>
  <si>
    <t>kdpw@kdpw.pl</t>
  </si>
  <si>
    <t>259400L3KBYEVNHEJF55</t>
  </si>
  <si>
    <t>Model 2 is used for the batch cycle</t>
  </si>
  <si>
    <t>According to the Polish AML law KDPW is obliged to perform AML controls for those participants, for which it manages securities accounts.</t>
  </si>
  <si>
    <t>PT</t>
  </si>
  <si>
    <t>Euronext Securities | Porto</t>
  </si>
  <si>
    <t>Interbolsa - Sociedade Gestora de Sistemas de Liquidação e de Sistemas Centralizados de
Valores Mobiliários, S.A.</t>
  </si>
  <si>
    <t>Avenida da Boavista 3433, 4100-138 Porto, Portugal</t>
  </si>
  <si>
    <t>https://www.euronext.com/en/post-trade/euronext-securities/porto</t>
  </si>
  <si>
    <t>interbolsa@euronext.com</t>
  </si>
  <si>
    <t>529900LG70TCAGWCXT47</t>
  </si>
  <si>
    <t>Model 1: OTC transactions, realignments and others, Model 2: Exchange transactions</t>
  </si>
  <si>
    <t>RO</t>
  </si>
  <si>
    <t>Depozitarul Central</t>
  </si>
  <si>
    <t>Depozitarul Central SA</t>
  </si>
  <si>
    <t>Bucharest 1, 4-8 Nicolae Titulescu, America House Building, East Wing, 1st floor, postal code 011141, Romania</t>
  </si>
  <si>
    <t>https://www.roclear.ro</t>
  </si>
  <si>
    <t>contact@depozitarulcentral.ro</t>
  </si>
  <si>
    <t>254900LXHEVKYGERER05</t>
  </si>
  <si>
    <t>•Ensuring the compliance with the authorization requirements according to CSDR; Evaluation and monitoring of Depozitarul Central according to CSDR
Following the authorization based on the CSDR, Depozitarul Central is subject to an annual evaluation carried out by the competent authority together with the relevant authorities. Thus, during 2023, the FSA together with the NBR and the ECB carried out the annual evaluation process of Depozitarul Central for the period July 1, 2022 - June 30, 2023. Following the evaluation exercise, which was based on the data, information and documents provided by Depozitarul Central, it resulted that the activity carried out by the company complies with the requirements of CSDR, no problems to affect the proper conduct of services provided by Depozitarul Central being identified.
• Ensuring compliance by Depozitarul Central with the requirements of NBR Regulation no. 3/2018
Thus, Depozitarul Central updated and revised the BCP/DRP document, completed the Centralizer of critical functions and operations and the Analysis of risk profiles of data centers, revised and completed the Risk Management Manual in the sense of including the NBR recommendations and also revised Depozitarul Central Policy on risk management. In addition, Depozitarul Central Strategy regarding cyber resilience was developed and Depozitarul Central Code was revised in order to include provisions in order to comply with the NBR recommendations.
• Modification of Depozitarul Central’s system as a result of the changes made on the T2S Platform A2A interface
In the context of the new version of the T2S platform (Release 6.2) operationalized in November 2023, Depozitarul Central performed the impact analysis resulting that no changes are necessary regarding the automatic interface between Depozitarul Central and T2S.
• Ensuring compliance by Depozitarul Central with the authorization requirements as a LOU for allocating and maintaining LEI codes
After the end of the fourth year of activity as LOU, following the submission of documentation in accordance with GLEIF (Global LEI Foundation) requirements, in March 2023, Depozitarul Central received confirmation of the completion in good condition of the annual verification of the activity of managing LEI code. At the annual GLEIS Forum, which took place on November 15 in Zurich, Depozitarul Central Romania received the award for the best performing Local Operating Unit regarding the quality of data and the performing level of services in the small-cap category (up to 5,000 codes administered LEI) for the period July 2022 - June 2023.
• Development and implementation of new digital services 
Depozitarul Central continued the digital transformation process even after the launch of the Investor Enrolment Platform (August 2022), making developments related to the security of data provided by users who initiate on boarding processes on the platform. For this purpose, in the rigorous process of identifying natural persons who access the platform to open a user account but also in the case of subsequent connection to the platform at any time, the additional authentication mechanism - Two Factor Authentication (2FA) was implemented, through SMS codes, generated on the phone numbers registered by users in the platform. The operationalization of 2FA functionalities on the production environment took place in December 2023.
• The highest value settled since the establishment of Depozitarul Central
On July 10, 2023, the RoClear system recorded the highest value settled since the establishment of the institution, i.e. the amount of RON 29.28 billion (equivalent to EUR 5.9 billion), the largest share of this value being represented of the transactions from the IPO performed at the B.S.E. with shares issued by S.P.E.E.H. Hidroelectrica SA and their corresponding allocation transactions, concluded for the clients of the custodian agents. Depozitarul Central was actively involved in the process of running the S.P.E.E.H. Hidroelectrica SA offer, in order to facilitate the successful settlement of the transactions concluded within the offer.
• Involvement of Depozitarul Central in the proceedings of the B.S.E. related to CCP implementation
Depozitarul Central provides its SWIFT infrastructure as "Service Bureau" for connecting CCP.RO to SWIFT
• Steps to establish the connection between Depozitarul Central and the Depozitarul Central Unic (DCU) of the Republic of Moldova
In 2023, Depozitarul Central continued the steps from the previous year to establish the connection with the Depozitarul Central Unic of Moldova, in order to facilitate the dual listing on the Bucharest Stock Exchange, of the issuers traded on the Moldova Stock Exchange. In this context, Depozitarul Central supported the meetings and the exchange of information leading to a correct and unequivocal approach to the legal barriers identified for the connection between the two CSDs.
• Extending the area of providing registry services for tradable fund units (ETFs) established under the legislation of Croatia
Starting from the end of October 2023, Depozitarul Central fulfils the requirements of the CSDR in order to provide registry services for tradable fund units, constituted under the legislation of Croatia.
• Resizing of participants' contributions to the Guarantee Fund and introduction of the settlement limits Implementation of a new risk management mechanism for RON settlement by resizing participants' contributions to the guarantee fund and introducing settlement limits
• Implementation of the Corporate Actions AMI-SeCo Standards, including ISO 20022 communication, for bonds
• International cooperation 
In order to harmonize its own activities with the new European regulatory tendencies, Depozitarul Central continued its collaboration with ECSDA. The development of international cooperation was also supported by the work of Depozitarul Central as a national numbering agency, as a full member of ANNA and ISSA.
• Communication and promotion 
Depozitarul Central participated as a partner in important events of the financial community. Depozitarul Central joined the Financial Supervisory Authority’s initiatives and supported the organization of the “World Investor Week 2023.</t>
  </si>
  <si>
    <t>RS</t>
  </si>
  <si>
    <t>CR HoV</t>
  </si>
  <si>
    <t>Central Securities Depository and Clearing House</t>
  </si>
  <si>
    <t>Trg Republike no. 5, 11000 Belgrade, Serbia</t>
  </si>
  <si>
    <t>http://www.crhov.rs/</t>
  </si>
  <si>
    <t>office@crhov.rs</t>
  </si>
  <si>
    <t>254900UT18WWBJT2U275</t>
  </si>
  <si>
    <t>SE</t>
  </si>
  <si>
    <t>Euroclear Sweden</t>
  </si>
  <si>
    <t>Euroclear Sweden AB</t>
  </si>
  <si>
    <t>Klarabergsviadukten 63, 101 23 Stockholm, Sweden</t>
  </si>
  <si>
    <t>https://www.euroclear.com/services/en/provider-homepage/euroclear-sweden.html</t>
  </si>
  <si>
    <t>customer.relations@euroclear.com</t>
  </si>
  <si>
    <t>5493006WLDSUHWHCT321</t>
  </si>
  <si>
    <t>SI</t>
  </si>
  <si>
    <t>KDD</t>
  </si>
  <si>
    <t>Central Securities Clearing Corporation</t>
  </si>
  <si>
    <t>Tivolska cesta 48, 1000 Ljubljana, Slovenia</t>
  </si>
  <si>
    <t>https://www-en.kdd.si/</t>
  </si>
  <si>
    <t>info@kdd.si</t>
  </si>
  <si>
    <t>48510000JZ17NWGUA510</t>
  </si>
  <si>
    <t>Model 1: OTC-DVP transactions, Model 3: On-Exchange transactions</t>
  </si>
  <si>
    <t>Based on national regulations, KDD is not obliged to implement measures to detect and prevent money laundering and terrorist financing.</t>
  </si>
  <si>
    <t>SK</t>
  </si>
  <si>
    <t>CDCP SR</t>
  </si>
  <si>
    <t>Centrálny depozitár cenných papierov SR, a.s.</t>
  </si>
  <si>
    <t>ul. 29.augusta 1/A, 814 80 Bratislava, Slovak Republic</t>
  </si>
  <si>
    <t>https://www.cdcp.sk/cdcpweb/en/</t>
  </si>
  <si>
    <t>international@cdcp.sk</t>
  </si>
  <si>
    <t>097900BEFH0000000217</t>
  </si>
  <si>
    <t>-</t>
  </si>
  <si>
    <t>TR</t>
  </si>
  <si>
    <t>MKK</t>
  </si>
  <si>
    <t>Merkezi Kayit Kurulusu A.S.</t>
  </si>
  <si>
    <t>Reşitpaşa Mahallesi, Borsa Istanbul Caddesi, Emirgan, Sarıyer, 34467 Istanbul, Turkey</t>
  </si>
  <si>
    <t>https://www.mkk.com.tr/en-us/Pages/home.aspx</t>
  </si>
  <si>
    <t>international.relations@mkk.com.tr</t>
  </si>
  <si>
    <t>ECSDA, AECSD, AMEDA, ACG</t>
  </si>
  <si>
    <t>789000XLUXTY4KRN2E81</t>
  </si>
  <si>
    <t>Model 1: Transactions between direct and indirect participants (i.e. broker-to-custodian), Model 3: Exchange transactions between direct participants</t>
  </si>
  <si>
    <t>1 ) BISTECH 3.0 system (Borsa Istanbul’s trading system) migration was completed.
2 ) Software Development Processes achieved compliance to the ISO 15504 Standards (SPICE) 
3 ) MKK received the ISO 9001 Quality Management System certificate and have achieved compliance to the ISO 27701 Privacy Information Management Standard 
4 ) Improvement/establishment of foreign investor account opening system (new system development and automation of processes).
5 ) A Momerandum of Understanding has been signed between Central Securities Depository of Türkiye (MKK) and National Depository of Ukraine (NDU).
6 ) MKK's new communication system was launched. MİM360 offers a comprehensive solution for managing membership applications and documents, as well as electronic signatures, demand management, announcement and notification management,  application and communication processes.                                                                                                                                                                                                                                                                                                                                                                                                                                                                                                                                                           7) A Momerandum of Understanding has been signed between Central Securities Depository of Türkiye (MKK) and Central Securities Depository of Tajikistan (CJSC).                                                                                                                                                                                                                                         8)  A Momerandum of Understanding has been signed between Central Securities Depository of Türkiye (MKK) and Central Securities Depository of Saudi Arabia, Edaa.</t>
  </si>
  <si>
    <t>UA</t>
  </si>
  <si>
    <t>NDU</t>
  </si>
  <si>
    <t>Public Joint-Stock Company "National Depository of Ukraine"</t>
  </si>
  <si>
    <t>7-G, Yakubenkivska Street, Kyiv 04107, Ukraine</t>
  </si>
  <si>
    <t>https://www.csd.ua/index.php</t>
  </si>
  <si>
    <t>pr@csd.ua</t>
  </si>
  <si>
    <t>894500QCRQPZUXB7U963</t>
  </si>
  <si>
    <t>Model 1: OTC and Exchange transactions (cash accounts maintained by Settlement Center), Model 3: Exchange transactions</t>
  </si>
  <si>
    <t>UK</t>
  </si>
  <si>
    <t>EUI</t>
  </si>
  <si>
    <t>Euroclear UK and International</t>
  </si>
  <si>
    <t>33 Cannon Street, EC4M 5SB London, United Kingdom</t>
  </si>
  <si>
    <t>https://www.euroclear.com/services/en/provider-homepage/euroclear-uk-ireland.html</t>
  </si>
  <si>
    <t>EUI.RegulatoryTeam@Euroclear.com</t>
  </si>
  <si>
    <t>549300M5MYAD51WHJD55</t>
  </si>
  <si>
    <t xml:space="preserve">Model 1: EUR GBP and USD </t>
  </si>
  <si>
    <t>Corporate governance and shareholding 2023</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</si>
  <si>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</si>
  <si>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</si>
  <si>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</si>
  <si>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</si>
  <si>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</si>
  <si>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</si>
  <si>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</si>
  <si>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</si>
  <si>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</si>
  <si>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</si>
  <si>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</si>
  <si>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</si>
  <si>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</si>
  <si>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</si>
  <si>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</si>
  <si>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</si>
  <si>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</si>
  <si>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the Vienna Stock Exchange.</t>
  </si>
  <si>
    <t>Other Government Bodies</t>
  </si>
  <si>
    <t>Central Bank</t>
  </si>
  <si>
    <t>Stock Exchange</t>
  </si>
  <si>
    <t>Clearing Venue i.e. CCP</t>
  </si>
  <si>
    <t>Banks</t>
  </si>
  <si>
    <t>Brokers</t>
  </si>
  <si>
    <t>Insurance companies</t>
  </si>
  <si>
    <t>Private/Other institutions</t>
  </si>
  <si>
    <t>CRHOV RS</t>
  </si>
  <si>
    <t>The CSD is a function of the Cyprus Stock Exchange and does not have a separate legal personality</t>
  </si>
  <si>
    <t>The Cyprus Stock Exchange is a public corporate body ie a semi governmental organisation (the 'owner' is the Government of Cyprus)</t>
  </si>
  <si>
    <t>Subsidiary - wholly owned by Clearstream Holding AG (fully owned by Deutsche Boerse A.G.)</t>
  </si>
  <si>
    <t>0,00%</t>
  </si>
  <si>
    <t>100,00%</t>
  </si>
  <si>
    <t>39,15%</t>
  </si>
  <si>
    <t>Joint stock company in which the Financial Agency (FINA) and state are major shareholders.</t>
  </si>
  <si>
    <t>56,62%</t>
  </si>
  <si>
    <t>1,27%</t>
  </si>
  <si>
    <t>1,94%</t>
  </si>
  <si>
    <t>0,40%</t>
  </si>
  <si>
    <t>0,62%</t>
  </si>
  <si>
    <t>98,06%</t>
  </si>
  <si>
    <t>LuxCSD is wholly owned by Clearstream International S.A. (fully owned by Deutsche Boerse A.G.)</t>
  </si>
  <si>
    <t>CSD &amp; CC Montenegro</t>
  </si>
  <si>
    <t>28.66% of total amount of shares are posessed by Macedonian Stocka Exchange</t>
  </si>
  <si>
    <t>KDPW is co-owned by the Polish State Treasury, Polish Central Bank and the Warsaw Stock Exchange, but none of them has a controlling stake.</t>
  </si>
  <si>
    <t xml:space="preserve">Yes
</t>
  </si>
  <si>
    <t>CRHoV</t>
  </si>
  <si>
    <t>CSD and CH of Serbia is owned by Republic of Serbia and regulated by Securities Commission.</t>
  </si>
  <si>
    <t>Borsa Istanbul owns 64.14% of Takasbank and indirectly has 71.3% of the capital share in MKK.</t>
  </si>
  <si>
    <t>Depository activity in Ukraine is regulated by the National Securities and StockMarket Commission. Foreign currency cross-border transactions are licensed and supervised by the National Bank of Ukraine</t>
  </si>
  <si>
    <t>1oo%</t>
  </si>
  <si>
    <t>SSS Participants in 2023</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</si>
  <si>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</si>
  <si>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</si>
  <si>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</si>
  <si>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</si>
  <si>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</si>
  <si>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</si>
  <si>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</si>
  <si>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</si>
  <si>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</si>
  <si>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</si>
  <si>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 xml:space="preserve">                       -</t>
  </si>
  <si>
    <t>Clearstream Banking</t>
  </si>
  <si>
    <t xml:space="preserve">                           -</t>
  </si>
  <si>
    <t xml:space="preserve">                      -</t>
  </si>
  <si>
    <t xml:space="preserve">                                -</t>
  </si>
  <si>
    <t>Non</t>
  </si>
  <si>
    <t>Total particicipants</t>
  </si>
  <si>
    <t>Total particicipants without ICSDS</t>
  </si>
  <si>
    <t>Revenues 2023</t>
  </si>
  <si>
    <t xml:space="preserve">In view of EU Competition law, please only disclose the publicly available data. </t>
  </si>
  <si>
    <r>
      <t xml:space="preserve">Please provide the full amount in local currency in </t>
    </r>
    <r>
      <rPr>
        <b/>
        <sz val="10"/>
        <color rgb="FFFFFF00"/>
        <rFont val="Candara"/>
        <family val="2"/>
      </rPr>
      <t>THOUSANDS</t>
    </r>
    <r>
      <rPr>
        <b/>
        <sz val="10"/>
        <color theme="0"/>
        <rFont val="Candara"/>
        <family val="2"/>
      </rPr>
      <t xml:space="preserve"> (ie '000.00)</t>
    </r>
  </si>
  <si>
    <t>Financial year</t>
  </si>
  <si>
    <t>Currency</t>
  </si>
  <si>
    <t>Revenues from operations</t>
  </si>
  <si>
    <t>Revenues from other sources</t>
  </si>
  <si>
    <t>Total in local currency</t>
  </si>
  <si>
    <t>Total in EUR</t>
  </si>
  <si>
    <t>01/01/2023 to 31/12/2023</t>
  </si>
  <si>
    <t>Bosnian Convertible Marka (BAM)</t>
  </si>
  <si>
    <t>Bulgarian Lev (BGN)</t>
  </si>
  <si>
    <t>Swiss Franc (CHF)</t>
  </si>
  <si>
    <t>Czech Koruna (CZK)</t>
  </si>
  <si>
    <t>Danish Krone (DKK)</t>
  </si>
  <si>
    <t>Hungarian Forint (HUF)</t>
  </si>
  <si>
    <t>Kazakhstani Tenge (KZT)</t>
  </si>
  <si>
    <t>Moldovan Leu (MDL)</t>
  </si>
  <si>
    <t>Macedonian Denar (MKD)</t>
  </si>
  <si>
    <t>Norwegian Krone (NOK)</t>
  </si>
  <si>
    <t>Polish Zloty (PLN)</t>
  </si>
  <si>
    <t>Romanian Leu (RON)</t>
  </si>
  <si>
    <t>Serbian Dinar (RSD)</t>
  </si>
  <si>
    <t>Swedish krona (SEK)</t>
  </si>
  <si>
    <t>Turkish Lira (TRY)</t>
  </si>
  <si>
    <t>Ukrainian Hryvnia (UAH)</t>
  </si>
  <si>
    <t>British Pound (GBP)</t>
  </si>
  <si>
    <t>Deposit on accounts 2023</t>
  </si>
  <si>
    <r>
      <t>Please provide the</t>
    </r>
    <r>
      <rPr>
        <b/>
        <sz val="10"/>
        <color theme="0"/>
        <rFont val="Candara"/>
        <family val="2"/>
      </rPr>
      <t xml:space="preserve"> NUMBER</t>
    </r>
    <r>
      <rPr>
        <sz val="10"/>
        <color theme="0"/>
        <rFont val="Candara"/>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</si>
  <si>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</si>
  <si>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Total in EURO  in Millions
(2023 exchange rate 31/12/2023)</t>
  </si>
  <si>
    <t>Local Currency</t>
  </si>
  <si>
    <r>
      <rPr>
        <sz val="10"/>
        <color rgb="FFFFFFFF"/>
        <rFont val="Candara"/>
        <family val="2"/>
      </rPr>
      <t xml:space="preserve">Please provide the </t>
    </r>
    <r>
      <rPr>
        <b/>
        <sz val="10"/>
        <color rgb="FFFFFFFF"/>
        <rFont val="Candara"/>
        <family val="2"/>
      </rPr>
      <t>NUMBER</t>
    </r>
    <r>
      <rPr>
        <sz val="10"/>
        <color rgb="FFFFFFFF"/>
        <rFont val="Candara"/>
        <family val="2"/>
      </rPr>
      <t xml:space="preserve"> of settlement instructions executed in the CSD?  (DVP) and  (FOP)
</t>
    </r>
    <r>
      <rPr>
        <b/>
        <sz val="10"/>
        <color rgb="FFFFFF00"/>
        <rFont val="Candara"/>
        <family val="2"/>
      </rPr>
      <t>in THOUSANDS</t>
    </r>
  </si>
  <si>
    <r>
      <rPr>
        <sz val="10"/>
        <color rgb="FFFFFFFF"/>
        <rFont val="Candara"/>
        <family val="2"/>
      </rPr>
      <t xml:space="preserve">Please provide the </t>
    </r>
    <r>
      <rPr>
        <b/>
        <sz val="10"/>
        <color rgb="FFFFFFFF"/>
        <rFont val="Candara"/>
        <family val="2"/>
      </rPr>
      <t>VALUE</t>
    </r>
    <r>
      <rPr>
        <sz val="10"/>
        <color rgb="FFFFFFFF"/>
        <rFont val="Candara"/>
        <family val="2"/>
      </rPr>
      <t xml:space="preserve"> of settlement instructions  (DVP) and  (FOP) 
</t>
    </r>
    <r>
      <rPr>
        <b/>
        <sz val="10"/>
        <color rgb="FFFFFFFF"/>
        <rFont val="Candara"/>
        <family val="2"/>
      </rPr>
      <t xml:space="preserve">in </t>
    </r>
    <r>
      <rPr>
        <b/>
        <sz val="10"/>
        <color rgb="FFFFFF00"/>
        <rFont val="Candara"/>
        <family val="2"/>
      </rPr>
      <t>MILLIONS in local currency</t>
    </r>
  </si>
  <si>
    <r>
      <rPr>
        <sz val="10"/>
        <color rgb="FFFFFFFF"/>
        <rFont val="Candara"/>
        <family val="2"/>
      </rPr>
      <t xml:space="preserve">Please provide the </t>
    </r>
    <r>
      <rPr>
        <b/>
        <sz val="10"/>
        <color rgb="FFFFFFFF"/>
        <rFont val="Candara"/>
        <family val="2"/>
      </rPr>
      <t>VALUE</t>
    </r>
    <r>
      <rPr>
        <sz val="10"/>
        <color rgb="FFFFFFFF"/>
        <rFont val="Candara"/>
        <family val="2"/>
      </rPr>
      <t xml:space="preserve"> of settlement instructions  (DVP) and  (FOP) 
</t>
    </r>
    <r>
      <rPr>
        <b/>
        <sz val="10"/>
        <color rgb="FFFFFF00"/>
        <rFont val="Candara"/>
        <family val="2"/>
      </rPr>
      <t>in MILLIONS in EURO</t>
    </r>
  </si>
  <si>
    <t>Equities</t>
  </si>
  <si>
    <t>Collective Investment Vehicles</t>
  </si>
  <si>
    <t>Debt (Issuer is Federa/National Government)</t>
  </si>
  <si>
    <t>Debt - (Issuer is other Government Bodies)</t>
  </si>
  <si>
    <t>Debt - (Issuer is Corporate)</t>
  </si>
  <si>
    <t>Foreign</t>
  </si>
  <si>
    <t>Not  available</t>
  </si>
  <si>
    <t xml:space="preserve">                      1 144</t>
  </si>
  <si>
    <t>521 688</t>
  </si>
  <si>
    <t xml:space="preserve">                         -</t>
  </si>
  <si>
    <t xml:space="preserve">                        - </t>
  </si>
  <si>
    <t>KZT</t>
  </si>
  <si>
    <t xml:space="preserve">                       - </t>
  </si>
  <si>
    <t xml:space="preserve">                          - </t>
  </si>
  <si>
    <t xml:space="preserve"> - </t>
  </si>
  <si>
    <t xml:space="preserve">              -</t>
  </si>
  <si>
    <t xml:space="preserve">                  -</t>
  </si>
  <si>
    <t xml:space="preserve">                     -</t>
  </si>
  <si>
    <t xml:space="preserve">                                 2 298 793</t>
  </si>
  <si>
    <t xml:space="preserve">                              -</t>
  </si>
  <si>
    <t>Swedish Krona (SEK)</t>
  </si>
  <si>
    <t>Corporate actions 2023</t>
  </si>
  <si>
    <t>1</t>
  </si>
  <si>
    <t>Name of the company</t>
  </si>
  <si>
    <t>Value in EUR</t>
  </si>
  <si>
    <t>Not available</t>
  </si>
  <si>
    <t>Note available</t>
  </si>
  <si>
    <t xml:space="preserve">  Not available  </t>
  </si>
  <si>
    <t xml:space="preserve"> HR </t>
  </si>
  <si>
    <t xml:space="preserve">SKDD </t>
  </si>
  <si>
    <t xml:space="preserve"> Not available </t>
  </si>
  <si>
    <t>Financial Instruments and types of accounts 2023</t>
  </si>
  <si>
    <t>Please update the data of your CSD for 2022 and disclose non-confidential information only.</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</si>
  <si>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</si>
  <si>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</si>
  <si>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t>What is the nature of CSD book-entries: Rights or reflection of holding at intermediary?</t>
  </si>
  <si>
    <t>igh</t>
  </si>
  <si>
    <r>
      <t xml:space="preserve">Please indicate the </t>
    </r>
    <r>
      <rPr>
        <b/>
        <sz val="10"/>
        <color rgb="FFFFFF00"/>
        <rFont val="Candara"/>
        <family val="2"/>
      </rPr>
      <t>NUMBER</t>
    </r>
    <r>
      <rPr>
        <sz val="10"/>
        <color rgb="FFFFFFFF"/>
        <rFont val="Candara"/>
        <family val="2"/>
      </rPr>
      <t xml:space="preserve"> of accounts.</t>
    </r>
  </si>
  <si>
    <t>How is the DVP solution for settlement designed?</t>
  </si>
  <si>
    <t>Number of currencies in which CSD settles transactions</t>
  </si>
  <si>
    <t>Immobilised</t>
  </si>
  <si>
    <t>Dematerialised</t>
  </si>
  <si>
    <t>Both Immobised and dematerialised</t>
  </si>
  <si>
    <t>Digitalised (tokenised or DLT native)</t>
  </si>
  <si>
    <t>Other? please specify</t>
  </si>
  <si>
    <t>yes = x</t>
  </si>
  <si>
    <t>NUMBER Omnibus accounts</t>
  </si>
  <si>
    <t>NUMBER of Beneficial owner accounts</t>
  </si>
  <si>
    <t>Please select only one answer</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</si>
  <si>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</si>
  <si>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</si>
  <si>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</si>
  <si>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</si>
  <si>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</si>
  <si>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</si>
  <si>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</si>
  <si>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</si>
  <si>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Rights</t>
  </si>
  <si>
    <t>CSD settles in central bank money</t>
  </si>
  <si>
    <t xml:space="preserve">EUR: central bank money / USD,CHF,GBP: commercial bank money </t>
  </si>
  <si>
    <t>Corporate debts</t>
  </si>
  <si>
    <t>Omnibus (Beneficial Owner account can also be opened)</t>
  </si>
  <si>
    <t>CSD offers both commercial bank money and central bank money for settlement</t>
  </si>
  <si>
    <t>No answer</t>
  </si>
  <si>
    <t>CSD has no DVP solution</t>
  </si>
  <si>
    <t>Beneficial owner</t>
  </si>
  <si>
    <t>Proprietary Rights</t>
  </si>
  <si>
    <t>1 (EUR)</t>
  </si>
  <si>
    <t>х</t>
  </si>
  <si>
    <t>Holding at intermediary</t>
  </si>
  <si>
    <t>Holding</t>
  </si>
  <si>
    <t>14 763</t>
  </si>
  <si>
    <t>PLN, EUR</t>
  </si>
  <si>
    <t>EUR, AUD, CAD, CHF, CNY, GBP, JPY, NOK, SEK, USD</t>
  </si>
  <si>
    <t>Reflection on holdings</t>
  </si>
  <si>
    <t>X</t>
  </si>
  <si>
    <t xml:space="preserve"> x</t>
  </si>
  <si>
    <t>Services 2020 (please mention non-confidential information only)</t>
  </si>
  <si>
    <t>s</t>
  </si>
  <si>
    <t xml:space="preserve">Please update the data of your CSD for 2023 and disclose NON-CONFIDENTIAL INFORMATION ONLY. </t>
  </si>
  <si>
    <t>Number ECSDA members</t>
  </si>
  <si>
    <t>Country ISO Code</t>
  </si>
  <si>
    <t>Member</t>
  </si>
  <si>
    <t>Trade Repository Services</t>
  </si>
  <si>
    <t>Matching</t>
  </si>
  <si>
    <t>Information Services</t>
  </si>
  <si>
    <t>National Numbering Agency Services</t>
  </si>
  <si>
    <t>Issuer services</t>
  </si>
  <si>
    <t>Technological solutions</t>
  </si>
  <si>
    <t>Securities Lending &amp; borrowing</t>
  </si>
  <si>
    <t>Triparty Services</t>
  </si>
  <si>
    <t>Legal Entity Identifier (LEI) Services</t>
  </si>
  <si>
    <t>Valuation Services</t>
  </si>
  <si>
    <t>Cash Account and other Cash Services</t>
  </si>
  <si>
    <t>e-Voting Platform</t>
  </si>
  <si>
    <t>Funds Order Routing Platform</t>
  </si>
  <si>
    <t>None of the previous</t>
  </si>
  <si>
    <t>Use of DLT</t>
  </si>
  <si>
    <t>Other (please explain, also specify how DLT is used and in which stage is the project, if at all)</t>
  </si>
  <si>
    <t>Vault services, General meetings</t>
  </si>
  <si>
    <t>Tax Services, Vault Services, Settlement Services</t>
  </si>
  <si>
    <t>DLT bond issuance</t>
  </si>
  <si>
    <t>general meetings</t>
  </si>
  <si>
    <t>In addition to the services listed in the previous columns, KELER provides the following services as well:
- settlement services (operating seurities settlement system)
- services related to shareholders’ registers
- cross border services
- paying agent services
Currently KELER investigates using of DLT technologies in CSD envinronment.</t>
  </si>
  <si>
    <t>Corporate actions,  Safekeeping and Custody services, Settlement services</t>
  </si>
  <si>
    <t>Registrar services, non-cash foreign currency transfer and exchange operations with foreign currency, excluding exchange operations with foreign currency in cash + matching since KCSD implemented a trading mechanism for OTC transactions.</t>
  </si>
  <si>
    <t>LuxCSD provides Issuance and Distribution services, Safekeeping and Custody services and Settlement services.</t>
  </si>
  <si>
    <t>2nd and 3rd pillar pension operations, Saving Notes distribution and accounting</t>
  </si>
  <si>
    <t>Initial recording of corporate and government securities, and central bank instruments. Providing and maintaining securities accounts. Settlement of securities. Corporate actions for government securities. Services related to shareholders’ registers. DLP is not used.</t>
  </si>
  <si>
    <t>CSD&amp;CC - Montenegro</t>
  </si>
  <si>
    <t>Central registry, settlement services, provision of LEI through an agreement with an LOU, End investor portal, Issuers portal,   corporate actions processing,  takeover of companies procedure. DLT is not used</t>
  </si>
  <si>
    <t>Facilitates the provision of LEI through an agreement with an LOU</t>
  </si>
  <si>
    <t>Tax services, end investor portal, AGM, other value added services to issuers and end investors</t>
  </si>
  <si>
    <t>ARM services, administration of the Investor Compensation Scheme, administration of the Pension Guarantee Fund</t>
  </si>
  <si>
    <t>Lending and Borrowing services (Euronext Securities Porto does not act as agent), Shareholders/Beneficial Holders Identification</t>
  </si>
  <si>
    <t>other services for holders of financial instruments</t>
  </si>
  <si>
    <t>General Meeting services to issuers</t>
  </si>
  <si>
    <t xml:space="preserve">Central registry maintenance, on and off exchange transactions settlement, custody services, corporate actions processing. </t>
  </si>
  <si>
    <t>KAP (Public Disclosure Platform), e-YATIRIMCI (Investor Information Center), e-GKS (Electronic General Meeting System), e-ŞİRKET (Companies-Information Portal), VAP (Data Analysis Platform), e-VEDO (Electronic Trade Repository), YRTS (Investor Risk Monitoring System), e-ÜRÜN (Electronic Warehouse Receipts Center), e-YKS (Electronic Board of Directors System), Crowdfunding System (KFS), Bearer Shares Registration System (HPKS), and GEFAS (Real Estate Based Financial Instruments Information System). DLT infrastructure is not used in any of these services.</t>
  </si>
  <si>
    <t>Lending and Borrowing services (EUI does not act as agent), Collateral services (EUI does not act as agent), SDRT collection and CREST counter services</t>
  </si>
  <si>
    <t>Matrix of CSD links among ECSDA members</t>
  </si>
  <si>
    <t>Exercise 2023 (For the links, please mention the links you have today when filling in the links matrix)</t>
  </si>
  <si>
    <t>Last updated:</t>
  </si>
  <si>
    <t>Legend</t>
  </si>
  <si>
    <t>The abbreviations can be combined. E.g. if a link is Direct and Standard, please use D/S. The same should apply to other compatible categories.</t>
  </si>
  <si>
    <t>Direct Link</t>
  </si>
  <si>
    <t>D</t>
  </si>
  <si>
    <t>If the link is used for some types of instruments, please specify them.</t>
  </si>
  <si>
    <t>Direct Operated Link</t>
  </si>
  <si>
    <t>DO</t>
  </si>
  <si>
    <t>Relayed Link</t>
  </si>
  <si>
    <t>R or name of middle CSD</t>
  </si>
  <si>
    <t>Indirect Link</t>
  </si>
  <si>
    <t>I</t>
  </si>
  <si>
    <t>CSDR Classification</t>
  </si>
  <si>
    <t>Same CSD</t>
  </si>
  <si>
    <t xml:space="preserve">Customised </t>
  </si>
  <si>
    <t>C</t>
  </si>
  <si>
    <t>CSDs subject to CSDR are requested to update their data in line with CSDR terminology.</t>
  </si>
  <si>
    <t>Interoperable</t>
  </si>
  <si>
    <t>T2S/Bridge</t>
  </si>
  <si>
    <t>Standard</t>
  </si>
  <si>
    <t>S</t>
  </si>
  <si>
    <t>INVESTOR CSD</t>
  </si>
  <si>
    <t>ISSUER CSD</t>
  </si>
  <si>
    <t>EB</t>
  </si>
  <si>
    <t>EBE</t>
  </si>
  <si>
    <t>Euronext Securities |Copenhagen</t>
  </si>
  <si>
    <t>EFI</t>
  </si>
  <si>
    <t>EF</t>
  </si>
  <si>
    <t>ENL</t>
  </si>
  <si>
    <t>DC</t>
  </si>
  <si>
    <t>ESE</t>
  </si>
  <si>
    <t>Please indicatethe jurisdictions and instruments toward which you have received the passporting as issuer CSD</t>
  </si>
  <si>
    <t>Via EB</t>
  </si>
  <si>
    <t>Via SIX SIS</t>
  </si>
  <si>
    <t>Via CBF</t>
  </si>
  <si>
    <t>Via CBL</t>
  </si>
  <si>
    <t>OeKB CSD provides core service in accordance with article 23 (2) of CSDR  for bearer bonds under German law. </t>
  </si>
  <si>
    <t>Via CBF &amp; DO</t>
  </si>
  <si>
    <t xml:space="preserve">Austria; Bulgaria, Cyprus, Czech Republic; Denmark; Estonia; Finland; France; Germany; Greece; Hungary; Ireland; Italy; Latvia; Lithuania; Luxembourg; Malta; The Netherlands; Poland; Portugal; Romania; Slovakia; Slovenia; Spain; Sweden; UK; Iceland; Liechtenstein;  </t>
  </si>
  <si>
    <t>via SIX SIS</t>
  </si>
  <si>
    <t>Via CBF &amp; I</t>
  </si>
  <si>
    <t>IBERCLEAR provides core services in accordance with article 23 (2) of CSDR  with respect to securities constituted under  English and German law:
- WARRANTS issued under German Law.
- WARRANTS issued under the Laws of England
- NOTES issued under the Laws of England (Notes under Euro Medium Term Notes Programmes)</t>
  </si>
  <si>
    <t>Euroclear Finland is authorized to offer its services in the following EU countries: Belgium, Denmark, England, Estonia, France, Germany, Luxembourg, Malta, Sweden and The Netherlands ( 31 August 2023)</t>
  </si>
  <si>
    <t>Via CBF
and (D for registered shares only)</t>
  </si>
  <si>
    <t xml:space="preserve">Austria; Belgium; Bulgaria, Cyprus, Czech Republic; Denmark; Estonia; Finland; Germany; Greece; Hungary; Ireland; Italy; Latvia; Lithuania; Luxembourg; Malta; The Netherlands; Portugal; Romania; Slovakia; Slovenia; Spain; Sweden; UK; Iceland; Liechtenstein;  </t>
  </si>
  <si>
    <t>via EB</t>
  </si>
  <si>
    <t>Austria; France; UK; The Nederlands; Luxembourg; Ireland; Greece; Germany</t>
  </si>
  <si>
    <t xml:space="preserve">LuxCSD as as the Issuer CSD is authorized to issue under the law of the following countries:
Luxembourg
France
Netherlands
Denmark
UK
</t>
  </si>
  <si>
    <t>Nasdaq CSD (Baltics and Iceland)</t>
  </si>
  <si>
    <t>Via CBF - LV/EE/LT
Via LuxCSD for IS</t>
  </si>
  <si>
    <t>Via CBF for LV/EE/LT;
D - for IS</t>
  </si>
  <si>
    <t xml:space="preserve">Austria; Belgium; Bulgaria, Cyprus, Czech Republic; Denmark; Estonia; Finland; France; Germany; Greece; Hungary; Ireland; Italy; Latvia; Lithuania; Luxembourg; Malta; Portugal; Romania; Slovakia; Slovenia; Spain; Sweden; UK; Iceland; Liechtenstein;  </t>
  </si>
  <si>
    <t>EURONEXT Securities | Oslo</t>
  </si>
  <si>
    <t>Cyprus, Luxembourg - shares, Netherlands - shares and debt instruments</t>
  </si>
  <si>
    <t>Spain - shares and debt instruments; Netherlands - shares and debt instruments;  Luxembourg - shares and debt instruments; Germany - debt instruments, Warrants &amp; Certificates, ETFs; Cyprus - Funds; Irland - debt instruments</t>
  </si>
  <si>
    <t>DC as the Issuer CSD is authorized to issue under the law of the following countries:
Cyprus
Netherlands
Poland</t>
  </si>
  <si>
    <t>jurisdiction of the Slovak republic</t>
  </si>
  <si>
    <t>D &amp; I</t>
  </si>
  <si>
    <t>Via CBL and EB</t>
  </si>
  <si>
    <t>OTHER (non ECSDA Members), Please put the name the relevant CSD(s)</t>
  </si>
  <si>
    <t>1.NBB SSS (Belgium)</t>
  </si>
  <si>
    <t>1.Caja de Valores S.A. (Argentina) (D)
2.Austraclear (Australia) (I)
3.CHESS (Australia) (I)
4.NBB SSS (Belgium) (D)
5.CDS (Canada) (I)
6.DCV (Deposito Central de Valores S.A.) (Chile) (D)
7.Shanghai Clearing House (China) (D)
8.SKD (Czech Republic) (D)
9.Nasdaq Dubai (Dubai) (I)
10.BOGS (Greece)  (D)
11.CCASS (Hong Kong) (I)
12.CMU (Central Moneymarkets Unit) (Hong Kong) (I)
13.KSEI (Kustodian Sentral Efek Indonesia) (I)
14.Ireland - Euroclear Bank (Issuer CSD)
15.TASECH (Tel-Aviv Stock Exchange Clearing House) (Israel) (D)
16.Bank of Japan (Japan) (I)
17.JASDEC (Japan Securities Depository Center) (I)
18.Bank Negara Malaysia (Malaysia) (D)
19.SD Indeval (Mexico) (D)
20.New Zealand Central Securities Depository (NZCSD) (I)
21.BTR-RoSS (Philippines) (I)
22.NBP (Poland) (I)
23.SaFIR (Romania) (D)
24.CDP (Central Depository (Pte) Limited) (Singapore) (I)
25.MAS (Monetary Authority of Singapore) (I)
26.Strate (South Africa) (I)
27.THAILAND SECURITIES DEPOSITORY TSD (Thailand) (I)
28.TDCC (Taiwan Depository and Clearing Corporation) (I)
29.DTC (United States) (D)
30.FED (United States) (I)
31.Banco Central do Brasil (Brasil) (I) 
32.Securities Depository Center Company - Edaa (Saudi Arabia) (D)</t>
  </si>
  <si>
    <t>1. Depository Trust and Clearing Corporation (DTCC)-via EB(relayed link)
2. Canadian Depositary for Securities (CDS)-via EB (relayed link)</t>
  </si>
  <si>
    <t>1. BNBGSSS Depository for Government Securities Bulgaria (D)</t>
  </si>
  <si>
    <t>1.NBB SSS (Begium)</t>
  </si>
  <si>
    <t>1.National Bank of Belgium (D)
2.BOGS - Bank of Greece (D)
3.DTCC (D)</t>
  </si>
  <si>
    <t>1.BOVESPA (Brazil)
2.Caja Valores (Argentina)
3. NBB-SSS (Belgium)</t>
  </si>
  <si>
    <t>1. Maroclear (D) 
2. Canadian Depositary for Securities (CDS)-via EB (relayed link)
3. Depository Trust and Clearing Corporation (DTCC)-via EB(relayed link)
4. Japan Securities Depository Center (JASDEC)-via EB (relayed link)
5. National Bank of Belgium (NBB)-(D)
6. Iberclear - via EB (relayed link)
7. Euronext Securities Milan - via EB (relayed link)</t>
  </si>
  <si>
    <t>1.BoGS (GR) - D
2.CDS (CA) - I
3.DTCC (US) - I
4.ASX (AU) - I
5.HKEx (HK) - I
6.JASDEC (JP) - I
7.STRATE (ZA) - I
8.CDP (SG) - I
9.NZCSD (NZ) - I</t>
  </si>
  <si>
    <t>1.DTCC-Depository Trust Corporation Company (D)
2.NBB - National Bank of Belgium (D)
3.BOGS - Bank of Greece (D)</t>
  </si>
  <si>
    <t>1. Republican Unitary Enterprise "Republican Central Securities Depository" (the Republic of Belarus)
2.Central Depository CJSC (Kyrgyz Republic)</t>
  </si>
  <si>
    <t>1.CAJA DE VALORES (D)
2.Central Depository of Armenia (DO)
3.Austraclear (I)
4.National Bank of Belgium (via CBF)
5.Bulgarian National Bank (DO)
6.CDS Clearing and Depository Services Inc. (I)
7.Czech National Bank (I)
8.National Bank of Georgia (I)
9.Georgian Central Securities Depository (I)
10.HONG KONG SECURITIES CLEARING COMPANY LIMITED (I)
11.Hong Kong Monetary Authority (CMU) (I)
12.Bank Indonesia (I)
13.THE TEL-AVIV STOCK EXCHANGE CLEARING HOUSE LTD (I)
14.BANK OF JAPAN (I)
15.Japan Securities Depository Center, Incorporated (I)
16.Central Securities Depository JSC (Kazakhstan) (I)
17.Bursa Malaysia Depository Sdn. Bhd (I)
18.INDEVAL (Mexico) (I)
19.Reserve Bank Of New Zealand (I)
20.Philippine Depository and Trust Corporation (PDTC) (I)
21.Registry of Scripless Securities (RoSS) system of Bureau of the Treasury (Philippines) (I)
22.National Bank of Poland (I)
23.National Bank of Romania (DO)
24.The Monetary Authority of Singapore (I)
25.THE CENTRAL DEPOSITORY (Singapore) (I)
26.Strate (South Africa) (I)
27.Securities Depository Center Company (Saudi Arabia) (I)
28.Central Securities Depository and Clearing House (Serbia (I)
29.Taiwan Depository &amp; Clearing Corporation (DO)
30.Thailand Securities Depository (I)
31.National Bank of Ukraine (DO)
32.NASDAQ DUBAI (I)
33.The Depository Trust Company (USA) (I)
34.Federal Reserve Bank of New York (I)
35.Banco Central del Uruguay (I)</t>
  </si>
  <si>
    <t xml:space="preserve">1.National Bank of Belgium (via CBF)
2.Bank of Greece (via CBF)
</t>
  </si>
  <si>
    <t>1. Canadian Depositary for Securities  (CDS)-via EB (relayed link)
2. Depository Trust and Clearing Corporation (DTCC)-via EB (relayed link)</t>
  </si>
  <si>
    <t>1.CDS Clearing and Depository Services Inc. (I)
2. The Depository Trust Company (USA) (I)</t>
  </si>
  <si>
    <t>1.DTCC (USA) via CBL                2.ASX (Australia) via CBL</t>
  </si>
  <si>
    <t>1.NBB SS (Belgium)  R (via EF)</t>
  </si>
  <si>
    <t xml:space="preserve">1. National Bank of Romania SSS Depository for Government Securities Romania (D)
2. DTCC (USA) via CBL                
3. CDS Clearing and Depository Services Inc.(Canada) via CBL                </t>
  </si>
  <si>
    <t>1. Canadian Depositary for Securities  (CDS)-via EB (relayed link)
2. Depository Trust and Clearing Corporation (DTCC)- INDIRECT LINK</t>
  </si>
  <si>
    <t>1. National Depository Center of the Republic of Azerbaijan (MDM) (D)</t>
  </si>
  <si>
    <t xml:space="preserve">1.Central Depository of Armenia OJSC (D) - Armenia
</t>
  </si>
  <si>
    <t>1.DTCC (D)
CHESS (Via EB)</t>
  </si>
  <si>
    <t>Total number of links with ECSDA members</t>
  </si>
  <si>
    <t>Including direct</t>
  </si>
  <si>
    <t>Including relayed</t>
  </si>
  <si>
    <t>Including indirect</t>
  </si>
  <si>
    <t>Total links with non-ECSDA members</t>
  </si>
  <si>
    <t>Total number of links with all CSDs globally</t>
  </si>
  <si>
    <t xml:space="preserve">AML not applicable for us 2023 , </t>
  </si>
  <si>
    <t>Not applicable</t>
  </si>
  <si>
    <t>ATHEXCSD is out of scope of AML/CTF legislation</t>
  </si>
  <si>
    <t>1.The equities’ sales tax rate has been reduced to 0.1% from 0.2% as of settlement date 2/1/2024.
2.CSDs linked directly to ATHEXCSD may appoint another CSD Participant to operate their accounts.
3. The PFMI Self-Assessment report of ATHEXCSD was completed and published in December 2023.
4.Real time matching has been implemented on ATHEXCSD’s settlement system.
5. Clearing and settlement services have moved to the new T2 system following Target consolidation.
6. SWIFT Infrastructure has been migrated to the cloud.</t>
  </si>
  <si>
    <t>RSD, EUR; USD</t>
  </si>
  <si>
    <t> EUR, ISK and USD</t>
  </si>
  <si>
    <t>The sole owner is Euronext N.V. VP holds 1.57% shares.</t>
  </si>
  <si>
    <r>
      <t xml:space="preserve">Please provide the total </t>
    </r>
    <r>
      <rPr>
        <b/>
        <sz val="10"/>
        <color rgb="FF002060"/>
        <rFont val="Candara"/>
        <family val="2"/>
      </rPr>
      <t>NUMBER</t>
    </r>
    <r>
      <rPr>
        <sz val="10"/>
        <color rgb="FF002060"/>
        <rFont val="Candara"/>
        <family val="2"/>
      </rPr>
      <t xml:space="preserve"> of corporate action events involving payments</t>
    </r>
  </si>
  <si>
    <r>
      <rPr>
        <b/>
        <sz val="10"/>
        <color rgb="FF002060"/>
        <rFont val="Candara"/>
        <family val="2"/>
      </rPr>
      <t>Please provide total VALUE</t>
    </r>
    <r>
      <rPr>
        <sz val="10"/>
        <color rgb="FF002060"/>
        <rFont val="Candara"/>
        <family val="2"/>
      </rPr>
      <t xml:space="preserve"> of corporate actions involving payments (in local currency) in </t>
    </r>
    <r>
      <rPr>
        <b/>
        <sz val="10"/>
        <color rgb="FF002060"/>
        <rFont val="Candara"/>
        <family val="2"/>
      </rPr>
      <t>MILLIONS</t>
    </r>
    <r>
      <rPr>
        <sz val="10"/>
        <color rgb="FF002060"/>
        <rFont val="Candara"/>
        <family val="2"/>
      </rPr>
      <t xml:space="preserve"> i.e. '000 000.00'</t>
    </r>
  </si>
  <si>
    <r>
      <t xml:space="preserve">Please provide the </t>
    </r>
    <r>
      <rPr>
        <b/>
        <sz val="10"/>
        <color rgb="FF002060"/>
        <rFont val="Candara"/>
        <family val="2"/>
      </rPr>
      <t>NUMBER</t>
    </r>
    <r>
      <rPr>
        <sz val="10"/>
        <color rgb="FF002060"/>
        <rFont val="Candara"/>
        <family val="2"/>
      </rPr>
      <t xml:space="preserve"> of New issues 
Total number of new ISIN codes of securities issued or safe-kept in the CSD from 1 January to 31 December</t>
    </r>
  </si>
  <si>
    <r>
      <rPr>
        <b/>
        <sz val="10"/>
        <color rgb="FF002060"/>
        <rFont val="Candara"/>
        <family val="2"/>
      </rPr>
      <t>Please provide the NUMBER</t>
    </r>
    <r>
      <rPr>
        <sz val="10"/>
        <color rgb="FF002060"/>
        <rFont val="Candara"/>
        <family val="2"/>
      </rPr>
      <t xml:space="preserve"> of
Redemptions 
Total number of ISIN codes of securities issued or safe-kept in the CSD that are deleted. New or deleted ISIN codes of stripped securities are not considered.</t>
    </r>
  </si>
  <si>
    <t xml:space="preserve">• National Depository of Ukraine (NDU) and USAID Financial Sector Reform Activity  launched project aming at strengthening of NDU` information security, responding to new cyber threats and protecting investor`s data. NDU has started the implementation of the Privileged Access Management (PAM) system –– a software tool for monitoring the actions of privileged users and controlling access to critically important systems and data. The purpose of PAM implementation is to reduce information security risks for NDU and depository system of Ukraine as a whole.
In addition NDU and USAID Financial Sector Reform Activity signed the Cooperation Protocol. The main goal is to improve legislation according to EU standarts, facilitate access to financial instruments of Ukrainian capital market to foreign investors and strengthening cooperation with foreign financial institutions.
• Credit notes as new type of financial instrument in Ukraine were taken into service to depository system for the first time.
• NDU implemented a new service - OTC securities settlement with "delivery versus payment" principle.
The new settlement service interacts with the Electronic Payments System of NBU - SEP-4.0, functioning on the basis of the ISO 20022.
In order to provide its clients with a new service, NDU realized multi-stage performance:
▪ clearing license was received;
▪ additional software (SEP connector) developed;
▪ testing with NBU and custodians completed;
▪ internal documents and procedures for executing a new type of transactions have been introduced.
• National Securities and Stock Market Commission of Ukraine approved the Procedure for recording system functioning of limited liability companies (LLCs) and additional liability companies (ALCs) shares and the Procedure for holding general meetings of LLCs and ALCs participants using e-communication tools. Maintenance of LLC and ALC shares at NDU system provides new opportunities for companies:
▪additional protection of the ownership right;
▪ technological solutions and services;
▪holding general meetings via e-platforms;
▪ using escrow account;
▪ secure mechanism for information exchange and dividends payment.
• Draft Law on Electronic Agricultural Receipts No. 9266 has been registered, which stipulates the issuance of an electronic agricultural receipts that is new tepe of financial instrument in Ukrainian capital market for crediting agricultural producing. As a long-term plans, this new financial instrument should contribute attracting foreign investments to agriculture sector of Ukraine over the links network established by NDU.
• During 2023 NDU signed the Memorandums of cooperation with State Property Fund of Ukraine, Ministry of Energy of Ukraine and Corporate management Professional Association. Mutual plans are aimed at the digitalization of corporate management and implementation of corporate governance tools, which will prevent the direct influence of authorities, minimizes corruption risks and political influence on the decision-making process within companies acting in respective sectors of Ukraine. 
• In 2023 the new CSD web-site was launched.
• An oversight from the National bank of Ukraine (NBU) regarding compliance with CPMI-IOSCO PFMI requirements is mandatory for NDU from 2023, the NBU conducts an annual assessment, provides recommendations, while NDU is required to report on their implementation quarterly. </t>
  </si>
  <si>
    <t>GM online-platform (both annual and extraordinary meetings), LLC accounting system, Bondholders meeting service, Safekeeping and Custody services, Settlement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</si>
</sst>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1" formatCode="_-* #,##0_-;\-* #,##0_-;_-* &quot;-&quot;_-;_-@_-"/>
    <numFmt numFmtId="164" formatCode="_(* #,##0_);_(* \(#,##0\);_(* &quot;-&quot;_);_(@_)"/>
    <numFmt numFmtId="165" formatCode="0.0%"/>
    <numFmt numFmtId="166" formatCode="&quot; &quot;#,##0&quot; &quot;;&quot;-&quot;#,##0&quot; &quot;;&quot; - &quot;;&quot; &quot;@&quot; &quot;"/>
    <numFmt numFmtId="167" formatCode="_-* #,##0.00\ _€_-;\-* #,##0.00\ _€_-;_-* &quot;-&quot;??\ _€_-;_-@_-"/>
    <numFmt numFmtId="168" formatCode="_-* #,##0.000_-;\-* #,##0.000_-;_-* &quot;-&quot;_-;_-@_-"/>
  </numFmts>
  <fonts count="80">
    <font>
      <sz val="10"/>
      <name val="Arial"/>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b/>
      <sz val="10"/>
      <name val="Candara"/>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b/>
      <sz val="10"/>
      <color rgb="FF002060"/>
      <name val="Candara"/>
      <family val="2"/>
    </font>
    <font>
      <b/>
      <sz val="11"/>
      <color rgb="FF002060"/>
      <name val="Candara"/>
      <family val="2"/>
    </font>
    <font>
      <sz val="10"/>
      <color rgb="FF002060"/>
      <name val="Calibri"/>
      <family val="2"/>
      <charset val="238"/>
    </font>
    <font>
      <i/>
      <sz val="10"/>
      <color rgb="FF002060"/>
      <name val="Candara"/>
      <family val="2"/>
    </font>
    <font>
      <b/>
      <i/>
      <sz val="10"/>
      <color rgb="FF002060"/>
      <name val="Candara"/>
      <family val="2"/>
    </font>
    <font>
      <b/>
      <i/>
      <sz val="11"/>
      <name val="Candara"/>
      <family val="2"/>
    </font>
    <font>
      <b/>
      <i/>
      <sz val="11"/>
      <color theme="4" tint="-0.89999084444715716"/>
      <name val="Candara"/>
      <family val="2"/>
    </font>
    <font>
      <b/>
      <i/>
      <sz val="10"/>
      <color theme="4" tint="-0.89999084444715716"/>
      <name val="Candara"/>
      <family val="2"/>
    </font>
    <font>
      <b/>
      <i/>
      <u/>
      <sz val="11"/>
      <name val="Candara"/>
      <family val="2"/>
    </font>
    <font>
      <b/>
      <i/>
      <u/>
      <sz val="11"/>
      <color theme="4" tint="-0.89999084444715716"/>
      <name val="Candara"/>
      <family val="2"/>
    </font>
    <font>
      <sz val="10"/>
      <color theme="4" tint="-0.89999084444715716"/>
      <name val="Candara"/>
      <family val="2"/>
    </font>
    <font>
      <sz val="13.5"/>
      <color theme="4" tint="-0.89999084444715716"/>
      <name val="Candara"/>
      <family val="2"/>
    </font>
    <font>
      <sz val="10"/>
      <color rgb="FF000000"/>
      <name val="Candara"/>
      <family val="2"/>
    </font>
    <font>
      <sz val="11"/>
      <color rgb="FF006100"/>
      <name val="Candara"/>
      <family val="2"/>
    </font>
    <font>
      <sz val="11"/>
      <color rgb="FF9C5700"/>
      <name val="Candara"/>
      <family val="2"/>
    </font>
    <font>
      <sz val="10"/>
      <color theme="1"/>
      <name val="Candara"/>
      <family val="2"/>
    </font>
    <font>
      <b/>
      <sz val="10"/>
      <color theme="1"/>
      <name val="Candara"/>
      <family val="2"/>
    </font>
    <font>
      <b/>
      <sz val="20"/>
      <color rgb="FF002060"/>
      <name val="Candara"/>
      <family val="2"/>
    </font>
    <font>
      <b/>
      <sz val="20"/>
      <color theme="1"/>
      <name val="Candara"/>
      <family val="2"/>
    </font>
    <font>
      <sz val="10"/>
      <color rgb="FF006100"/>
      <name val="Candara"/>
      <family val="2"/>
    </font>
    <font>
      <sz val="10"/>
      <color rgb="FF9C6500"/>
      <name val="Candara"/>
      <family val="2"/>
    </font>
    <font>
      <sz val="10"/>
      <color rgb="FF00B050"/>
      <name val="Candara"/>
      <family val="2"/>
    </font>
    <font>
      <u/>
      <sz val="10"/>
      <color theme="10"/>
      <name val="Candara"/>
      <family val="2"/>
    </font>
    <font>
      <sz val="9"/>
      <color rgb="FF000000"/>
      <name val="Candara"/>
      <family val="2"/>
    </font>
    <font>
      <sz val="9"/>
      <color rgb="FF000000"/>
      <name val="Tahoma"/>
      <family val="2"/>
    </font>
    <font>
      <b/>
      <sz val="9"/>
      <color rgb="FF000000"/>
      <name val="Tahoma"/>
      <family val="2"/>
    </font>
    <font>
      <b/>
      <sz val="8"/>
      <color rgb="FF000000"/>
      <name val="Candara"/>
      <family val="2"/>
    </font>
    <font>
      <sz val="8"/>
      <color theme="1"/>
      <name val="Candara"/>
      <family val="2"/>
    </font>
    <font>
      <b/>
      <i/>
      <sz val="11"/>
      <color theme="1"/>
      <name val="Candara"/>
      <family val="2"/>
    </font>
    <font>
      <b/>
      <sz val="10"/>
      <color rgb="FFFFFFFF"/>
      <name val="Candara"/>
      <family val="2"/>
    </font>
    <font>
      <sz val="10"/>
      <color rgb="FF00B050"/>
      <name val="Arial"/>
      <family val="2"/>
    </font>
    <font>
      <sz val="10"/>
      <color rgb="FF00B050"/>
      <name val="Arial"/>
      <family val="2"/>
    </font>
    <font>
      <sz val="10"/>
      <color theme="0"/>
      <name val="Candara"/>
      <family val="2"/>
    </font>
    <font>
      <sz val="10"/>
      <color rgb="FF002060"/>
      <name val="Arial"/>
      <family val="2"/>
      <charset val="204"/>
    </font>
    <font>
      <sz val="10"/>
      <color rgb="FF002060"/>
      <name val="Arial"/>
      <family val="2"/>
    </font>
    <font>
      <sz val="10"/>
      <color rgb="FF002060"/>
      <name val="Calibri"/>
      <family val="2"/>
      <scheme val="minor"/>
    </font>
    <font>
      <b/>
      <sz val="10"/>
      <color rgb="FF002060"/>
      <name val="Candara"/>
      <family val="2"/>
      <charset val="204"/>
    </font>
    <font>
      <u/>
      <sz val="10"/>
      <color rgb="FF002060"/>
      <name val="Arial"/>
      <family val="2"/>
    </font>
    <font>
      <u/>
      <sz val="10"/>
      <color rgb="FF002060"/>
      <name val="Candara"/>
      <family val="2"/>
    </font>
    <font>
      <sz val="10"/>
      <color rgb="FF002060"/>
      <name val="Arial"/>
      <family val="2"/>
      <charset val="161"/>
    </font>
    <font>
      <b/>
      <strike/>
      <sz val="10"/>
      <color rgb="FF002060"/>
      <name val="Candara"/>
      <family val="2"/>
    </font>
  </fonts>
  <fills count="3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bgColor indexed="64"/>
      </patternFill>
    </fill>
    <fill>
      <patternFill patternType="solid">
        <fgColor theme="0"/>
        <bgColor rgb="FF000000"/>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6"/>
      </patternFill>
    </fill>
    <fill>
      <patternFill patternType="solid">
        <fgColor rgb="FFC6EFCE"/>
        <bgColor rgb="FF000000"/>
      </patternFill>
    </fill>
    <fill>
      <patternFill patternType="solid">
        <fgColor theme="4" tint="0.59999389629810485"/>
        <bgColor indexed="64"/>
      </patternFill>
    </fill>
    <fill>
      <patternFill patternType="solid">
        <fgColor rgb="FFFFFFFF"/>
        <bgColor rgb="FF000000"/>
      </patternFill>
    </fill>
    <fill>
      <patternFill patternType="solid">
        <fgColor rgb="FFFFEB9C"/>
        <bgColor rgb="FF000000"/>
      </patternFill>
    </fill>
    <fill>
      <patternFill patternType="solid">
        <fgColor rgb="FFFFE699"/>
        <bgColor indexed="64"/>
      </patternFill>
    </fill>
    <fill>
      <patternFill patternType="solid">
        <fgColor rgb="FF002060"/>
        <bgColor rgb="FF000000"/>
      </patternFill>
    </fill>
    <fill>
      <patternFill patternType="solid">
        <fgColor theme="8" tint="0.59999389629810485"/>
        <bgColor indexed="64"/>
      </patternFill>
    </fill>
    <fill>
      <patternFill patternType="solid">
        <fgColor theme="2"/>
        <bgColor indexed="64"/>
      </patternFill>
    </fill>
    <fill>
      <patternFill patternType="solid">
        <fgColor rgb="FFE7E6E6"/>
        <bgColor rgb="FF000000"/>
      </patternFill>
    </fill>
    <fill>
      <patternFill patternType="solid">
        <fgColor theme="8"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8" tint="0.79998168889431442"/>
        <bgColor rgb="FF000000"/>
      </patternFill>
    </fill>
    <fill>
      <patternFill patternType="solid">
        <fgColor theme="8" tint="0.39997558519241921"/>
        <bgColor indexed="64"/>
      </patternFill>
    </fill>
    <fill>
      <patternFill patternType="solid">
        <fgColor theme="8" tint="-0.249977111117893"/>
        <bgColor indexed="64"/>
      </patternFill>
    </fill>
    <fill>
      <patternFill patternType="solid">
        <fgColor rgb="FF0070C0"/>
        <bgColor indexed="64"/>
      </patternFill>
    </fill>
    <fill>
      <patternFill patternType="solid">
        <fgColor rgb="FFFFC000"/>
        <bgColor indexed="64"/>
      </patternFill>
    </fill>
    <fill>
      <patternFill patternType="solid">
        <fgColor rgb="FF7030A0"/>
        <bgColor indexed="64"/>
      </patternFill>
    </fill>
    <fill>
      <patternFill patternType="solid">
        <fgColor rgb="FF00B050"/>
        <bgColor indexed="64"/>
      </patternFill>
    </fill>
    <fill>
      <patternFill patternType="solid">
        <fgColor rgb="FFE7F2FE"/>
        <bgColor rgb="FF000000"/>
      </patternFill>
    </fill>
    <fill>
      <patternFill patternType="solid">
        <fgColor rgb="FFFF0000"/>
        <bgColor indexed="64"/>
      </patternFill>
    </fill>
    <fill>
      <patternFill patternType="solid">
        <fgColor rgb="FFE3E9F5"/>
        <bgColor indexed="64"/>
      </patternFill>
    </fill>
  </fills>
  <borders count="382">
    <border>
      <left/>
      <right/>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bottom style="hair">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n">
        <color indexed="64"/>
      </left>
      <right/>
      <top/>
      <bottom/>
      <diagonal/>
    </border>
    <border>
      <left style="thin">
        <color theme="4" tint="-0.24994659260841701"/>
      </left>
      <right/>
      <top style="thin">
        <color theme="4" tint="-0.24994659260841701"/>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4" tint="-0.24994659260841701"/>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hair">
        <color theme="4" tint="-0.24994659260841701"/>
      </top>
      <bottom style="thin">
        <color theme="4" tint="-0.24994659260841701"/>
      </bottom>
      <diagonal/>
    </border>
    <border>
      <left/>
      <right/>
      <top style="thin">
        <color theme="4" tint="-0.24994659260841701"/>
      </top>
      <bottom/>
      <diagonal/>
    </border>
    <border>
      <left style="thin">
        <color indexed="64"/>
      </left>
      <right style="thin">
        <color indexed="64"/>
      </right>
      <top/>
      <bottom/>
      <diagonal/>
    </border>
    <border>
      <left/>
      <right style="thin">
        <color theme="4" tint="-0.24994659260841701"/>
      </right>
      <top style="thin">
        <color theme="4" tint="-0.24994659260841701"/>
      </top>
      <bottom/>
      <diagonal/>
    </border>
    <border>
      <left style="thin">
        <color theme="4" tint="-0.24994659260841701"/>
      </left>
      <right/>
      <top/>
      <bottom style="thin">
        <color theme="4" tint="-0.24994659260841701"/>
      </bottom>
      <diagonal/>
    </border>
    <border>
      <left style="medium">
        <color auto="1"/>
      </left>
      <right style="thin">
        <color theme="8" tint="-0.24994659260841701"/>
      </right>
      <top style="medium">
        <color theme="6" tint="0.79998168889431442"/>
      </top>
      <bottom/>
      <diagonal/>
    </border>
    <border>
      <left style="thin">
        <color theme="8" tint="-0.24994659260841701"/>
      </left>
      <right style="thin">
        <color theme="8" tint="-0.24994659260841701"/>
      </right>
      <top style="medium">
        <color theme="6" tint="0.79998168889431442"/>
      </top>
      <bottom/>
      <diagonal/>
    </border>
    <border>
      <left style="thin">
        <color theme="8" tint="-0.24994659260841701"/>
      </left>
      <right style="thin">
        <color theme="8" tint="-0.24994659260841701"/>
      </right>
      <top/>
      <bottom/>
      <diagonal/>
    </border>
    <border>
      <left style="thin">
        <color theme="8" tint="-0.24994659260841701"/>
      </left>
      <right/>
      <top/>
      <bottom/>
      <diagonal/>
    </border>
    <border>
      <left style="medium">
        <color indexed="64"/>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style="thin">
        <color rgb="FF54A7FA"/>
      </left>
      <right/>
      <top/>
      <bottom/>
      <diagonal/>
    </border>
    <border>
      <left style="thin">
        <color rgb="FF54A7FA"/>
      </left>
      <right/>
      <top style="thin">
        <color rgb="FF54A7FA"/>
      </top>
      <bottom/>
      <diagonal/>
    </border>
    <border>
      <left style="thin">
        <color rgb="FF54A7FA"/>
      </left>
      <right/>
      <top/>
      <bottom style="thin">
        <color rgb="FF54A7FA"/>
      </bottom>
      <diagonal/>
    </border>
    <border>
      <left style="thin">
        <color theme="4" tint="-0.24994659260841701"/>
      </left>
      <right/>
      <top style="thin">
        <color theme="4" tint="-0.24994659260841701"/>
      </top>
      <bottom style="hair">
        <color theme="4" tint="-0.24994659260841701"/>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54A7FA"/>
      </right>
      <top style="thin">
        <color rgb="FF54A7FA"/>
      </top>
      <bottom style="hair">
        <color rgb="FF54A7FA"/>
      </bottom>
      <diagonal/>
    </border>
    <border>
      <left style="thin">
        <color rgb="FF54A7FA"/>
      </left>
      <right style="thin">
        <color rgb="FF54A7FA"/>
      </right>
      <top style="thin">
        <color rgb="FF54A7FA"/>
      </top>
      <bottom/>
      <diagonal/>
    </border>
    <border>
      <left style="thin">
        <color rgb="FF54A7FA"/>
      </left>
      <right style="thin">
        <color rgb="FF54A7FA"/>
      </right>
      <top/>
      <bottom/>
      <diagonal/>
    </border>
    <border>
      <left style="thin">
        <color rgb="FF54A7FA"/>
      </left>
      <right style="thin">
        <color rgb="FF54A7FA"/>
      </right>
      <top/>
      <bottom style="thin">
        <color rgb="FF54A7FA"/>
      </bottom>
      <diagonal/>
    </border>
    <border>
      <left/>
      <right style="thin">
        <color rgb="FF54A7FA"/>
      </right>
      <top/>
      <bottom style="hair">
        <color rgb="FF54A7FA"/>
      </bottom>
      <diagonal/>
    </border>
    <border>
      <left/>
      <right style="thin">
        <color rgb="FF54A7FA"/>
      </right>
      <top/>
      <bottom style="thin">
        <color rgb="FF54A7FA"/>
      </bottom>
      <diagonal/>
    </border>
    <border>
      <left style="thin">
        <color rgb="FF54A7FA"/>
      </left>
      <right style="thin">
        <color rgb="FF54A7FA"/>
      </right>
      <top style="thin">
        <color rgb="FF54A7FA"/>
      </top>
      <bottom style="hair">
        <color rgb="FF54A7FA"/>
      </bottom>
      <diagonal/>
    </border>
    <border>
      <left style="thin">
        <color rgb="FF305496"/>
      </left>
      <right style="thin">
        <color rgb="FFDAECFE"/>
      </right>
      <top style="thin">
        <color rgb="FFDAECFE"/>
      </top>
      <bottom style="thin">
        <color rgb="FFDAECFE"/>
      </bottom>
      <diagonal/>
    </border>
    <border>
      <left style="thin">
        <color theme="4" tint="-0.24994659260841701"/>
      </left>
      <right style="thin">
        <color theme="4" tint="-0.24994659260841701"/>
      </right>
      <top style="thin">
        <color rgb="FF54A7FA"/>
      </top>
      <bottom/>
      <diagonal/>
    </border>
    <border>
      <left style="thin">
        <color indexed="64"/>
      </left>
      <right style="thin">
        <color indexed="64"/>
      </right>
      <top style="thin">
        <color rgb="FF7F7F7F"/>
      </top>
      <bottom style="thin">
        <color rgb="FF7F7F7F"/>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medium">
        <color theme="8" tint="-0.24994659260841701"/>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24994659260841701"/>
      </right>
      <top style="medium">
        <color theme="8" tint="-0.24994659260841701"/>
      </top>
      <bottom style="medium">
        <color theme="8" tint="0.39994506668294322"/>
      </bottom>
      <diagonal/>
    </border>
    <border>
      <left style="medium">
        <color theme="8" tint="-0.24994659260841701"/>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24994659260841701"/>
      </right>
      <top style="medium">
        <color theme="8" tint="0.39994506668294322"/>
      </top>
      <bottom style="medium">
        <color theme="8" tint="0.39994506668294322"/>
      </bottom>
      <diagonal/>
    </border>
    <border>
      <left style="medium">
        <color theme="8" tint="-0.24994659260841701"/>
      </left>
      <right/>
      <top style="medium">
        <color theme="8" tint="-0.24994659260841701"/>
      </top>
      <bottom/>
      <diagonal/>
    </border>
    <border>
      <left/>
      <right/>
      <top style="medium">
        <color theme="8" tint="-0.24994659260841701"/>
      </top>
      <bottom/>
      <diagonal/>
    </border>
    <border>
      <left/>
      <right style="medium">
        <color theme="8" tint="-0.24994659260841701"/>
      </right>
      <top style="medium">
        <color theme="8" tint="-0.24994659260841701"/>
      </top>
      <bottom/>
      <diagonal/>
    </border>
    <border>
      <left style="medium">
        <color theme="8" tint="-0.24994659260841701"/>
      </left>
      <right/>
      <top/>
      <bottom/>
      <diagonal/>
    </border>
    <border>
      <left/>
      <right style="medium">
        <color theme="8" tint="-0.24994659260841701"/>
      </right>
      <top/>
      <bottom/>
      <diagonal/>
    </border>
    <border>
      <left/>
      <right style="medium">
        <color theme="8" tint="-0.24994659260841701"/>
      </right>
      <top style="dashed">
        <color theme="4" tint="-0.24994659260841701"/>
      </top>
      <bottom style="medium">
        <color theme="8" tint="-0.24994659260841701"/>
      </bottom>
      <diagonal/>
    </border>
    <border>
      <left/>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8"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8" tint="-0.24994659260841701"/>
      </bottom>
      <diagonal/>
    </border>
    <border>
      <left style="thin">
        <color theme="8" tint="-0.24994659260841701"/>
      </left>
      <right style="thin">
        <color theme="8" tint="-0.24994659260841701"/>
      </right>
      <top/>
      <bottom style="thin">
        <color theme="4" tint="-0.24994659260841701"/>
      </bottom>
      <diagonal/>
    </border>
    <border>
      <left style="medium">
        <color theme="8" tint="-0.24994659260841701"/>
      </left>
      <right style="medium">
        <color theme="8" tint="0.39994506668294322"/>
      </right>
      <top/>
      <bottom style="medium">
        <color theme="8" tint="0.39994506668294322"/>
      </bottom>
      <diagonal/>
    </border>
    <border>
      <left style="medium">
        <color theme="8" tint="0.39994506668294322"/>
      </left>
      <right style="medium">
        <color theme="8" tint="0.39994506668294322"/>
      </right>
      <top/>
      <bottom style="medium">
        <color theme="8" tint="0.39994506668294322"/>
      </bottom>
      <diagonal/>
    </border>
    <border>
      <left style="medium">
        <color theme="8" tint="0.39994506668294322"/>
      </left>
      <right style="medium">
        <color theme="8" tint="-0.24994659260841701"/>
      </right>
      <top/>
      <bottom style="medium">
        <color theme="8" tint="0.39994506668294322"/>
      </bottom>
      <diagonal/>
    </border>
    <border>
      <left style="medium">
        <color theme="8" tint="-0.24994659260841701"/>
      </left>
      <right style="thin">
        <color theme="8" tint="-0.24994659260841701"/>
      </right>
      <top/>
      <bottom style="thin">
        <color theme="8" tint="-0.24994659260841701"/>
      </bottom>
      <diagonal/>
    </border>
    <border>
      <left style="thin">
        <color theme="8" tint="-0.24994659260841701"/>
      </left>
      <right style="medium">
        <color theme="8" tint="-0.24994659260841701"/>
      </right>
      <top/>
      <bottom style="thin">
        <color theme="8" tint="-0.24994659260841701"/>
      </bottom>
      <diagonal/>
    </border>
    <border>
      <left style="thick">
        <color theme="8" tint="-0.24994659260841701"/>
      </left>
      <right/>
      <top style="thin">
        <color theme="4" tint="-0.24994659260841701"/>
      </top>
      <bottom style="thin">
        <color theme="4" tint="-0.24994659260841701"/>
      </bottom>
      <diagonal/>
    </border>
    <border>
      <left style="thick">
        <color theme="8" tint="-0.24994659260841701"/>
      </left>
      <right/>
      <top style="thin">
        <color theme="4" tint="-0.24994659260841701"/>
      </top>
      <bottom style="thin">
        <color theme="8" tint="-0.24994659260841701"/>
      </bottom>
      <diagonal/>
    </border>
    <border>
      <left/>
      <right/>
      <top style="thin">
        <color theme="4" tint="-0.24994659260841701"/>
      </top>
      <bottom style="thin">
        <color theme="8" tint="-0.24994659260841701"/>
      </bottom>
      <diagonal/>
    </border>
    <border>
      <left/>
      <right style="medium">
        <color theme="8" tint="-0.24994659260841701"/>
      </right>
      <top style="dashed">
        <color theme="4" tint="-0.24994659260841701"/>
      </top>
      <bottom style="thin">
        <color theme="8" tint="-0.24994659260841701"/>
      </bottom>
      <diagonal/>
    </border>
    <border>
      <left/>
      <right/>
      <top/>
      <bottom style="thin">
        <color theme="8" tint="-0.24994659260841701"/>
      </bottom>
      <diagonal/>
    </border>
    <border>
      <left style="medium">
        <color theme="8" tint="-0.24994659260841701"/>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24994659260841701"/>
      </right>
      <top style="medium">
        <color theme="8" tint="0.39994506668294322"/>
      </top>
      <bottom style="thin">
        <color theme="8" tint="-0.24994659260841701"/>
      </bottom>
      <diagonal/>
    </border>
    <border>
      <left style="medium">
        <color theme="8" tint="-0.24994659260841701"/>
      </left>
      <right/>
      <top style="thin">
        <color theme="4" tint="-0.24994659260841701"/>
      </top>
      <bottom style="thin">
        <color theme="4" tint="-0.24994659260841701"/>
      </bottom>
      <diagonal/>
    </border>
    <border>
      <left style="medium">
        <color theme="8" tint="-0.24994659260841701"/>
      </left>
      <right/>
      <top style="thin">
        <color theme="4" tint="-0.24994659260841701"/>
      </top>
      <bottom style="thin">
        <color theme="8" tint="-0.24994659260841701"/>
      </bottom>
      <diagonal/>
    </border>
    <border>
      <left style="medium">
        <color theme="8" tint="-0.24994659260841701"/>
      </left>
      <right/>
      <top/>
      <bottom style="thin">
        <color theme="4" tint="-0.24994659260841701"/>
      </bottom>
      <diagonal/>
    </border>
    <border>
      <left style="medium">
        <color theme="8" tint="-0.24994659260841701"/>
      </left>
      <right/>
      <top style="thin">
        <color theme="4" tint="-0.24994659260841701"/>
      </top>
      <bottom style="medium">
        <color theme="8" tint="-0.24994659260841701"/>
      </bottom>
      <diagonal/>
    </border>
    <border>
      <left style="thin">
        <color theme="8" tint="-0.24994659260841701"/>
      </left>
      <right style="thin">
        <color theme="8" tint="-0.24994659260841701"/>
      </right>
      <top style="thin">
        <color theme="4" tint="-0.24994659260841701"/>
      </top>
      <bottom style="medium">
        <color theme="8" tint="-0.24994659260841701"/>
      </bottom>
      <diagonal/>
    </border>
    <border>
      <left/>
      <right/>
      <top style="thin">
        <color theme="4" tint="-0.24994659260841701"/>
      </top>
      <bottom style="medium">
        <color theme="8" tint="-0.24994659260841701"/>
      </bottom>
      <diagonal/>
    </border>
    <border>
      <left style="thick">
        <color theme="8" tint="-0.24994659260841701"/>
      </left>
      <right/>
      <top style="thin">
        <color theme="8" tint="-0.24994659260841701"/>
      </top>
      <bottom style="thin">
        <color theme="4" tint="-0.24994659260841701"/>
      </bottom>
      <diagonal/>
    </border>
    <border>
      <left/>
      <right/>
      <top style="thin">
        <color theme="8" tint="-0.24994659260841701"/>
      </top>
      <bottom style="thin">
        <color theme="4" tint="-0.24994659260841701"/>
      </bottom>
      <diagonal/>
    </border>
    <border>
      <left/>
      <right/>
      <top style="thin">
        <color theme="8" tint="-0.24994659260841701"/>
      </top>
      <bottom/>
      <diagonal/>
    </border>
    <border>
      <left style="medium">
        <color theme="8" tint="-0.24994659260841701"/>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24994659260841701"/>
      </right>
      <top style="thin">
        <color theme="8" tint="-0.24994659260841701"/>
      </top>
      <bottom style="medium">
        <color theme="8" tint="0.39994506668294322"/>
      </bottom>
      <diagonal/>
    </border>
    <border>
      <left style="medium">
        <color theme="8" tint="-0.24994659260841701"/>
      </left>
      <right/>
      <top style="medium">
        <color theme="8" tint="0.39994506668294322"/>
      </top>
      <bottom/>
      <diagonal/>
    </border>
    <border>
      <left/>
      <right/>
      <top style="medium">
        <color theme="8" tint="0.39994506668294322"/>
      </top>
      <bottom/>
      <diagonal/>
    </border>
    <border>
      <left/>
      <right style="medium">
        <color theme="8" tint="-0.24994659260841701"/>
      </right>
      <top style="medium">
        <color theme="8" tint="0.39994506668294322"/>
      </top>
      <bottom/>
      <diagonal/>
    </border>
    <border>
      <left style="medium">
        <color theme="8" tint="-0.24994659260841701"/>
      </left>
      <right/>
      <top/>
      <bottom style="medium">
        <color theme="8" tint="0.39994506668294322"/>
      </bottom>
      <diagonal/>
    </border>
    <border>
      <left/>
      <right/>
      <top/>
      <bottom style="medium">
        <color theme="8" tint="0.39994506668294322"/>
      </bottom>
      <diagonal/>
    </border>
    <border>
      <left/>
      <right style="medium">
        <color theme="8" tint="-0.24994659260841701"/>
      </right>
      <top/>
      <bottom style="medium">
        <color theme="8" tint="0.39994506668294322"/>
      </bottom>
      <diagonal/>
    </border>
    <border>
      <left style="medium">
        <color theme="8" tint="-0.24994659260841701"/>
      </left>
      <right/>
      <top style="thin">
        <color theme="4" tint="-0.24994659260841701"/>
      </top>
      <bottom/>
      <diagonal/>
    </border>
    <border>
      <left style="thin">
        <color theme="8" tint="-0.24994659260841701"/>
      </left>
      <right style="thin">
        <color theme="8" tint="-0.24994659260841701"/>
      </right>
      <top style="thin">
        <color theme="4" tint="-0.24994659260841701"/>
      </top>
      <bottom/>
      <diagonal/>
    </border>
    <border>
      <left/>
      <right style="medium">
        <color theme="8" tint="-0.24994659260841701"/>
      </right>
      <top style="dashed">
        <color theme="4" tint="-0.24994659260841701"/>
      </top>
      <bottom/>
      <diagonal/>
    </border>
    <border>
      <left style="medium">
        <color theme="8" tint="-0.24994659260841701"/>
      </left>
      <right style="medium">
        <color theme="8" tint="0.39994506668294322"/>
      </right>
      <top style="medium">
        <color theme="8" tint="0.39994506668294322"/>
      </top>
      <bottom/>
      <diagonal/>
    </border>
    <border>
      <left style="medium">
        <color theme="8" tint="0.39994506668294322"/>
      </left>
      <right style="medium">
        <color theme="8" tint="0.39994506668294322"/>
      </right>
      <top style="medium">
        <color theme="8" tint="0.39994506668294322"/>
      </top>
      <bottom/>
      <diagonal/>
    </border>
    <border>
      <left style="medium">
        <color theme="8" tint="0.39994506668294322"/>
      </left>
      <right style="medium">
        <color theme="8" tint="-0.24994659260841701"/>
      </right>
      <top style="medium">
        <color theme="8" tint="0.39994506668294322"/>
      </top>
      <bottom/>
      <diagonal/>
    </border>
    <border>
      <left style="medium">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ck">
        <color theme="8" tint="-0.24994659260841701"/>
      </left>
      <right/>
      <top style="thin">
        <color theme="8" tint="-0.24994659260841701"/>
      </top>
      <bottom/>
      <diagonal/>
    </border>
    <border>
      <left style="thick">
        <color theme="8" tint="-0.24994659260841701"/>
      </left>
      <right/>
      <top/>
      <bottom/>
      <diagonal/>
    </border>
    <border>
      <left style="thick">
        <color theme="8" tint="-0.24994659260841701"/>
      </left>
      <right/>
      <top/>
      <bottom style="thin">
        <color theme="8" tint="-0.24994659260841701"/>
      </bottom>
      <diagonal/>
    </border>
    <border>
      <left/>
      <right style="medium">
        <color theme="8" tint="-0.24994659260841701"/>
      </right>
      <top/>
      <bottom style="thin">
        <color theme="8" tint="-0.24994659260841701"/>
      </bottom>
      <diagonal/>
    </border>
    <border>
      <left style="medium">
        <color theme="8" tint="-0.24994659260841701"/>
      </left>
      <right/>
      <top style="thin">
        <color theme="8" tint="-0.24994659260841701"/>
      </top>
      <bottom style="thin">
        <color theme="4" tint="-0.24994659260841701"/>
      </bottom>
      <diagonal/>
    </border>
    <border>
      <left style="medium">
        <color theme="8" tint="-0.24994659260841701"/>
      </left>
      <right style="thin">
        <color theme="8" tint="-0.24994659260841701"/>
      </right>
      <top style="thin">
        <color theme="4" tint="-0.24994659260841701"/>
      </top>
      <bottom style="hair">
        <color theme="8" tint="-0.24994659260841701"/>
      </bottom>
      <diagonal/>
    </border>
    <border>
      <left style="thin">
        <color theme="8" tint="-0.24994659260841701"/>
      </left>
      <right style="thin">
        <color theme="8" tint="-0.24994659260841701"/>
      </right>
      <top style="thin">
        <color theme="4"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hair">
        <color theme="8" tint="-0.24994659260841701"/>
      </bottom>
      <diagonal/>
    </border>
    <border>
      <left style="thin">
        <color theme="8" tint="-0.24994659260841701"/>
      </left>
      <right style="thin">
        <color theme="8" tint="-0.24994659260841701"/>
      </right>
      <top style="hair">
        <color theme="8"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dashed">
        <color theme="8" tint="-0.24994659260841701"/>
      </bottom>
      <diagonal/>
    </border>
    <border>
      <left style="thin">
        <color theme="8" tint="-0.24994659260841701"/>
      </left>
      <right style="thin">
        <color theme="8" tint="-0.24994659260841701"/>
      </right>
      <top style="hair">
        <color theme="8" tint="-0.24994659260841701"/>
      </top>
      <bottom style="dashed">
        <color theme="8" tint="-0.24994659260841701"/>
      </bottom>
      <diagonal/>
    </border>
    <border>
      <left style="medium">
        <color theme="8" tint="-0.24994659260841701"/>
      </left>
      <right style="thin">
        <color theme="8" tint="-0.24994659260841701"/>
      </right>
      <top style="thin">
        <color theme="8" tint="-0.24994659260841701"/>
      </top>
      <bottom style="hair">
        <color theme="8" tint="-0.24994659260841701"/>
      </bottom>
      <diagonal/>
    </border>
    <border>
      <left style="thin">
        <color theme="8" tint="-0.24994659260841701"/>
      </left>
      <right style="thin">
        <color theme="8" tint="-0.24994659260841701"/>
      </right>
      <top style="thin">
        <color theme="8" tint="-0.24994659260841701"/>
      </top>
      <bottom style="hair">
        <color theme="8" tint="-0.24994659260841701"/>
      </bottom>
      <diagonal/>
    </border>
    <border>
      <left style="medium">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style="thin">
        <color theme="8" tint="-0.24994659260841701"/>
      </bottom>
      <diagonal/>
    </border>
    <border>
      <left style="medium">
        <color theme="8" tint="-0.24994659260841701"/>
      </left>
      <right style="thin">
        <color theme="8" tint="-0.24994659260841701"/>
      </right>
      <top style="dashed">
        <color theme="4" tint="-0.24994659260841701"/>
      </top>
      <bottom style="thin">
        <color theme="8" tint="-0.24994659260841701"/>
      </bottom>
      <diagonal/>
    </border>
    <border>
      <left style="thin">
        <color theme="8" tint="-0.24994659260841701"/>
      </left>
      <right style="thin">
        <color theme="8" tint="-0.24994659260841701"/>
      </right>
      <top style="dashed">
        <color rgb="FF54A7FA"/>
      </top>
      <bottom style="thin">
        <color theme="8" tint="-0.24994659260841701"/>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thin">
        <color theme="8" tint="-0.24994659260841701"/>
      </left>
      <right style="thin">
        <color theme="8" tint="-0.24994659260841701"/>
      </right>
      <top style="dashed">
        <color theme="4" tint="-0.24994659260841701"/>
      </top>
      <bottom style="medium">
        <color theme="8" tint="-0.24994659260841701"/>
      </bottom>
      <diagonal/>
    </border>
    <border>
      <left style="medium">
        <color theme="8" tint="-0.24994659260841701"/>
      </left>
      <right style="thin">
        <color theme="8" tint="-0.24994659260841701"/>
      </right>
      <top/>
      <bottom style="hair">
        <color theme="8" tint="-0.24994659260841701"/>
      </bottom>
      <diagonal/>
    </border>
    <border>
      <left style="thin">
        <color theme="8" tint="-0.24994659260841701"/>
      </left>
      <right style="thin">
        <color theme="8" tint="-0.24994659260841701"/>
      </right>
      <top/>
      <bottom style="hair">
        <color theme="8" tint="-0.24994659260841701"/>
      </bottom>
      <diagonal/>
    </border>
    <border>
      <left style="medium">
        <color theme="8" tint="-0.24994659260841701"/>
      </left>
      <right style="thin">
        <color theme="8" tint="-0.24994659260841701"/>
      </right>
      <top style="hair">
        <color theme="8" tint="-0.24994659260841701"/>
      </top>
      <bottom/>
      <diagonal/>
    </border>
    <border>
      <left style="thin">
        <color theme="8" tint="-0.24994659260841701"/>
      </left>
      <right style="thin">
        <color theme="8" tint="-0.24994659260841701"/>
      </right>
      <top style="hair">
        <color theme="8" tint="-0.24994659260841701"/>
      </top>
      <bottom/>
      <diagonal/>
    </border>
    <border>
      <left style="medium">
        <color theme="8" tint="-0.24994659260841701"/>
      </left>
      <right style="thin">
        <color theme="8" tint="-0.24994659260841701"/>
      </right>
      <top style="hair">
        <color theme="8" tint="-0.24994659260841701"/>
      </top>
      <bottom style="thin">
        <color theme="8" tint="-0.24994659260841701"/>
      </bottom>
      <diagonal/>
    </border>
    <border>
      <left style="thin">
        <color theme="8" tint="-0.24994659260841701"/>
      </left>
      <right style="thin">
        <color theme="8" tint="-0.24994659260841701"/>
      </right>
      <top style="hair">
        <color theme="8" tint="-0.24994659260841701"/>
      </top>
      <bottom style="thin">
        <color theme="8" tint="-0.24994659260841701"/>
      </bottom>
      <diagonal/>
    </border>
    <border>
      <left/>
      <right style="medium">
        <color theme="8" tint="-0.24994659260841701"/>
      </right>
      <top style="hair">
        <color theme="8" tint="-0.24994659260841701"/>
      </top>
      <bottom style="thin">
        <color theme="8" tint="-0.24994659260841701"/>
      </bottom>
      <diagonal/>
    </border>
    <border>
      <left/>
      <right style="medium">
        <color theme="8" tint="-0.24994659260841701"/>
      </right>
      <top style="thin">
        <color theme="4" tint="-0.24994659260841701"/>
      </top>
      <bottom style="hair">
        <color theme="8" tint="-0.24994659260841701"/>
      </bottom>
      <diagonal/>
    </border>
    <border>
      <left/>
      <right style="medium">
        <color theme="8" tint="-0.24994659260841701"/>
      </right>
      <top style="hair">
        <color theme="8" tint="-0.24994659260841701"/>
      </top>
      <bottom style="hair">
        <color theme="8" tint="-0.24994659260841701"/>
      </bottom>
      <diagonal/>
    </border>
    <border>
      <left/>
      <right style="medium">
        <color theme="8" tint="-0.24994659260841701"/>
      </right>
      <top style="hair">
        <color theme="8" tint="-0.24994659260841701"/>
      </top>
      <bottom style="dashed">
        <color theme="8" tint="-0.24994659260841701"/>
      </bottom>
      <diagonal/>
    </border>
    <border>
      <left/>
      <right style="medium">
        <color theme="8" tint="-0.24994659260841701"/>
      </right>
      <top style="thin">
        <color theme="8" tint="-0.24994659260841701"/>
      </top>
      <bottom style="hair">
        <color theme="8" tint="-0.24994659260841701"/>
      </bottom>
      <diagonal/>
    </border>
    <border>
      <left/>
      <right style="medium">
        <color theme="8" tint="-0.24994659260841701"/>
      </right>
      <top style="hair">
        <color theme="8" tint="-0.24994659260841701"/>
      </top>
      <bottom/>
      <diagonal/>
    </border>
    <border>
      <left/>
      <right style="medium">
        <color theme="8" tint="-0.24994659260841701"/>
      </right>
      <top/>
      <bottom style="hair">
        <color theme="8" tint="-0.24994659260841701"/>
      </bottom>
      <diagonal/>
    </border>
    <border>
      <left style="medium">
        <color theme="8" tint="-0.24994659260841701"/>
      </left>
      <right style="thin">
        <color theme="8" tint="-0.24994659260841701"/>
      </right>
      <top style="medium">
        <color theme="8" tint="-0.24994659260841701"/>
      </top>
      <bottom/>
      <diagonal/>
    </border>
    <border>
      <left style="thin">
        <color theme="8" tint="-0.24994659260841701"/>
      </left>
      <right style="thin">
        <color theme="8" tint="-0.24994659260841701"/>
      </right>
      <top style="medium">
        <color theme="8" tint="-0.24994659260841701"/>
      </top>
      <bottom style="thin">
        <color theme="4" tint="-0.24994659260841701"/>
      </bottom>
      <diagonal/>
    </border>
    <border>
      <left style="thin">
        <color theme="8" tint="-0.24994659260841701"/>
      </left>
      <right style="medium">
        <color theme="8" tint="-0.24994659260841701"/>
      </right>
      <top style="medium">
        <color theme="8" tint="-0.24994659260841701"/>
      </top>
      <bottom style="medium">
        <color theme="8" tint="0.59996337778862885"/>
      </bottom>
      <diagonal/>
    </border>
    <border>
      <left style="thin">
        <color theme="8" tint="-0.24994659260841701"/>
      </left>
      <right style="medium">
        <color theme="8" tint="-0.24994659260841701"/>
      </right>
      <top/>
      <bottom style="medium">
        <color theme="8" tint="0.59996337778862885"/>
      </bottom>
      <diagonal/>
    </border>
    <border>
      <left style="thin">
        <color theme="8" tint="-0.24994659260841701"/>
      </left>
      <right style="medium">
        <color theme="8" tint="-0.24994659260841701"/>
      </right>
      <top/>
      <bottom/>
      <diagonal/>
    </border>
    <border>
      <left style="thin">
        <color theme="8" tint="-0.24994659260841701"/>
      </left>
      <right style="medium">
        <color theme="8" tint="-0.24994659260841701"/>
      </right>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59996337778862885"/>
      </bottom>
      <diagonal/>
    </border>
    <border>
      <left style="thin">
        <color theme="8" tint="-0.24994659260841701"/>
      </left>
      <right style="thin">
        <color theme="8" tint="-0.24994659260841701"/>
      </right>
      <top style="thin">
        <color theme="8" tint="-0.24994659260841701"/>
      </top>
      <bottom style="dashed">
        <color theme="8" tint="-0.24994659260841701"/>
      </bottom>
      <diagonal/>
    </border>
    <border>
      <left style="thin">
        <color theme="8" tint="-0.24994659260841701"/>
      </left>
      <right style="thin">
        <color theme="8" tint="-0.24994659260841701"/>
      </right>
      <top style="dashed">
        <color theme="8" tint="-0.24994659260841701"/>
      </top>
      <bottom style="medium">
        <color theme="8" tint="-0.24994659260841701"/>
      </bottom>
      <diagonal/>
    </border>
    <border>
      <left style="thin">
        <color theme="8" tint="-0.24994659260841701"/>
      </left>
      <right style="thin">
        <color theme="8" tint="-0.24994659260841701"/>
      </right>
      <top style="dashed">
        <color theme="8" tint="-0.24994659260841701"/>
      </top>
      <bottom style="thin">
        <color theme="8" tint="-0.24994659260841701"/>
      </bottom>
      <diagonal/>
    </border>
    <border>
      <left/>
      <right/>
      <top style="medium">
        <color theme="8" tint="-0.24994659260841701"/>
      </top>
      <bottom style="dashed">
        <color rgb="FF0070C0"/>
      </bottom>
      <diagonal/>
    </border>
    <border>
      <left/>
      <right style="medium">
        <color theme="8" tint="-0.24994659260841701"/>
      </right>
      <top style="medium">
        <color theme="8" tint="-0.24994659260841701"/>
      </top>
      <bottom style="dashed">
        <color rgb="FF0070C0"/>
      </bottom>
      <diagonal/>
    </border>
    <border>
      <left/>
      <right/>
      <top style="dashed">
        <color rgb="FF0070C0"/>
      </top>
      <bottom style="medium">
        <color theme="8" tint="-0.24994659260841701"/>
      </bottom>
      <diagonal/>
    </border>
    <border>
      <left/>
      <right style="medium">
        <color theme="8" tint="-0.24994659260841701"/>
      </right>
      <top style="dashed">
        <color rgb="FF0070C0"/>
      </top>
      <bottom style="medium">
        <color theme="8" tint="-0.24994659260841701"/>
      </bottom>
      <diagonal/>
    </border>
    <border>
      <left style="medium">
        <color theme="8" tint="-0.24994659260841701"/>
      </left>
      <right/>
      <top style="medium">
        <color theme="8" tint="-0.24994659260841701"/>
      </top>
      <bottom style="dashed">
        <color rgb="FF0070C0"/>
      </bottom>
      <diagonal/>
    </border>
    <border>
      <left style="medium">
        <color theme="8" tint="-0.24994659260841701"/>
      </left>
      <right/>
      <top style="dashed">
        <color rgb="FF0070C0"/>
      </top>
      <bottom style="medium">
        <color theme="8" tint="-0.24994659260841701"/>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style="thin">
        <color theme="4" tint="-0.24994659260841701"/>
      </bottom>
      <diagonal/>
    </border>
    <border>
      <left/>
      <right style="thick">
        <color theme="8" tint="-0.24994659260841701"/>
      </right>
      <top/>
      <bottom style="thin">
        <color theme="4" tint="-0.24994659260841701"/>
      </bottom>
      <diagonal/>
    </border>
    <border>
      <left style="thick">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8" tint="-0.24994659260841701"/>
      </right>
      <top/>
      <bottom/>
      <diagonal/>
    </border>
    <border>
      <left style="thick">
        <color theme="8" tint="-0.24994659260841701"/>
      </left>
      <right style="thin">
        <color theme="4" tint="-0.24994659260841701"/>
      </right>
      <top style="hair">
        <color theme="4" tint="-0.24994659260841701"/>
      </top>
      <bottom style="hair">
        <color theme="4" tint="-0.24994659260841701"/>
      </bottom>
      <diagonal/>
    </border>
    <border>
      <left style="thick">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8" tint="-0.24994659260841701"/>
      </right>
      <top style="hair">
        <color theme="4" tint="-0.24994659260841701"/>
      </top>
      <bottom style="thin">
        <color theme="4" tint="-0.24994659260841701"/>
      </bottom>
      <diagonal/>
    </border>
    <border>
      <left style="thick">
        <color theme="8" tint="-0.24994659260841701"/>
      </left>
      <right/>
      <top style="thin">
        <color theme="4" tint="-0.24994659260841701"/>
      </top>
      <bottom style="hair">
        <color theme="4" tint="-0.24994659260841701"/>
      </bottom>
      <diagonal/>
    </border>
    <border>
      <left style="thin">
        <color theme="4" tint="-0.24994659260841701"/>
      </left>
      <right style="thick">
        <color theme="8" tint="-0.24994659260841701"/>
      </right>
      <top style="thin">
        <color theme="4" tint="-0.24994659260841701"/>
      </top>
      <bottom style="hair">
        <color theme="4" tint="-0.24994659260841701"/>
      </bottom>
      <diagonal/>
    </border>
    <border>
      <left style="thick">
        <color theme="8" tint="-0.24994659260841701"/>
      </left>
      <right/>
      <top/>
      <bottom style="hair">
        <color theme="4" tint="-0.24994659260841701"/>
      </bottom>
      <diagonal/>
    </border>
    <border>
      <left/>
      <right style="thick">
        <color theme="8" tint="-0.24994659260841701"/>
      </right>
      <top style="thin">
        <color theme="4" tint="-0.24994659260841701"/>
      </top>
      <bottom style="hair">
        <color theme="4" tint="-0.24994659260841701"/>
      </bottom>
      <diagonal/>
    </border>
    <border>
      <left style="thin">
        <color theme="4" tint="-0.24994659260841701"/>
      </left>
      <right style="thick">
        <color theme="8" tint="-0.24994659260841701"/>
      </right>
      <top/>
      <bottom style="thin">
        <color theme="4" tint="-0.24994659260841701"/>
      </bottom>
      <diagonal/>
    </border>
    <border>
      <left style="thin">
        <color theme="4" tint="-0.24994659260841701"/>
      </left>
      <right style="thick">
        <color theme="8" tint="-0.24994659260841701"/>
      </right>
      <top/>
      <bottom style="hair">
        <color theme="4" tint="-0.24994659260841701"/>
      </bottom>
      <diagonal/>
    </border>
    <border>
      <left style="thick">
        <color theme="8" tint="-0.24994659260841701"/>
      </left>
      <right style="thin">
        <color theme="4" tint="-0.24994659260841701"/>
      </right>
      <top/>
      <bottom style="hair">
        <color theme="4" tint="-0.24994659260841701"/>
      </bottom>
      <diagonal/>
    </border>
    <border>
      <left style="thin">
        <color theme="4" tint="-0.24994659260841701"/>
      </left>
      <right style="thick">
        <color theme="8" tint="-0.24994659260841701"/>
      </right>
      <top style="hair">
        <color theme="4" tint="-0.24994659260841701"/>
      </top>
      <bottom style="hair">
        <color theme="4" tint="-0.24994659260841701"/>
      </bottom>
      <diagonal/>
    </border>
    <border>
      <left style="thick">
        <color theme="8" tint="-0.24994659260841701"/>
      </left>
      <right style="thin">
        <color theme="4" tint="-0.24994659260841701"/>
      </right>
      <top/>
      <bottom style="thin">
        <color theme="4" tint="-0.24994659260841701"/>
      </bottom>
      <diagonal/>
    </border>
    <border>
      <left style="thick">
        <color theme="8" tint="-0.24994659260841701"/>
      </left>
      <right/>
      <top style="thin">
        <color rgb="FF54A7FA"/>
      </top>
      <bottom style="hair">
        <color rgb="FF54A7FA"/>
      </bottom>
      <diagonal/>
    </border>
    <border>
      <left style="thick">
        <color theme="8" tint="-0.24994659260841701"/>
      </left>
      <right/>
      <top/>
      <bottom style="hair">
        <color rgb="FF54A7FA"/>
      </bottom>
      <diagonal/>
    </border>
    <border>
      <left style="thick">
        <color theme="8" tint="-0.24994659260841701"/>
      </left>
      <right/>
      <top/>
      <bottom style="thin">
        <color rgb="FF54A7FA"/>
      </bottom>
      <diagonal/>
    </border>
    <border>
      <left style="thick">
        <color theme="8" tint="-0.24994659260841701"/>
      </left>
      <right style="thin">
        <color rgb="FF54A7FA"/>
      </right>
      <top style="thin">
        <color rgb="FF54A7FA"/>
      </top>
      <bottom style="hair">
        <color rgb="FF54A7FA"/>
      </bottom>
      <diagonal/>
    </border>
    <border>
      <left style="thick">
        <color theme="8" tint="-0.24994659260841701"/>
      </left>
      <right style="thin">
        <color rgb="FF54A7FA"/>
      </right>
      <top/>
      <bottom style="thin">
        <color rgb="FF54A7FA"/>
      </bottom>
      <diagonal/>
    </border>
    <border>
      <left style="thick">
        <color theme="8" tint="-0.24994659260841701"/>
      </left>
      <right style="thin">
        <color theme="4" tint="-0.24994659260841701"/>
      </right>
      <top style="hair">
        <color theme="4" tint="-0.24994659260841701"/>
      </top>
      <bottom style="thick">
        <color theme="8" tint="-0.24994659260841701"/>
      </bottom>
      <diagonal/>
    </border>
    <border>
      <left style="thin">
        <color theme="4" tint="-0.24994659260841701"/>
      </left>
      <right style="thin">
        <color theme="4" tint="-0.24994659260841701"/>
      </right>
      <top style="hair">
        <color theme="4" tint="-0.24994659260841701"/>
      </top>
      <bottom style="thick">
        <color theme="8" tint="-0.24994659260841701"/>
      </bottom>
      <diagonal/>
    </border>
    <border>
      <left style="thin">
        <color theme="4" tint="-0.24994659260841701"/>
      </left>
      <right style="thick">
        <color theme="8" tint="-0.24994659260841701"/>
      </right>
      <top style="hair">
        <color theme="4" tint="-0.24994659260841701"/>
      </top>
      <bottom style="thick">
        <color theme="8" tint="-0.24994659260841701"/>
      </bottom>
      <diagonal/>
    </border>
    <border>
      <left/>
      <right style="thick">
        <color theme="8" tint="-0.24994659260841701"/>
      </right>
      <top/>
      <bottom/>
      <diagonal/>
    </border>
    <border>
      <left style="thick">
        <color theme="8" tint="-0.24994659260841701"/>
      </left>
      <right style="thick">
        <color theme="8" tint="-0.24994659260841701"/>
      </right>
      <top style="thick">
        <color theme="8" tint="-0.24994659260841701"/>
      </top>
      <bottom style="thick">
        <color theme="8" tint="-0.24994659260841701"/>
      </bottom>
      <diagonal/>
    </border>
    <border>
      <left/>
      <right style="thick">
        <color theme="8" tint="-0.24994659260841701"/>
      </right>
      <top style="thick">
        <color theme="8" tint="-0.24994659260841701"/>
      </top>
      <bottom style="thick">
        <color theme="8" tint="-0.24994659260841701"/>
      </bottom>
      <diagonal/>
    </border>
    <border>
      <left style="thin">
        <color theme="4" tint="-0.24994659260841701"/>
      </left>
      <right/>
      <top style="thin">
        <color rgb="FF54A7FA"/>
      </top>
      <bottom/>
      <diagonal/>
    </border>
    <border>
      <left/>
      <right style="thick">
        <color theme="8" tint="-0.24994659260841701"/>
      </right>
      <top style="thin">
        <color theme="4" tint="-0.24994659260841701"/>
      </top>
      <bottom/>
      <diagonal/>
    </border>
    <border>
      <left style="thick">
        <color theme="8" tint="-0.24994659260841701"/>
      </left>
      <right/>
      <top style="thick">
        <color theme="8" tint="-0.24994659260841701"/>
      </top>
      <bottom style="thin">
        <color theme="4" tint="-0.24994659260841701"/>
      </bottom>
      <diagonal/>
    </border>
    <border>
      <left/>
      <right/>
      <top style="thick">
        <color theme="8" tint="-0.24994659260841701"/>
      </top>
      <bottom style="thin">
        <color theme="4" tint="-0.24994659260841701"/>
      </bottom>
      <diagonal/>
    </border>
    <border>
      <left/>
      <right style="thick">
        <color theme="8" tint="-0.24994659260841701"/>
      </right>
      <top style="thick">
        <color theme="8"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diagonal/>
    </border>
    <border>
      <left style="thick">
        <color theme="8" tint="-0.24994659260841701"/>
      </left>
      <right style="thin">
        <color theme="4" tint="-0.24994659260841701"/>
      </right>
      <top/>
      <bottom/>
      <diagonal/>
    </border>
    <border>
      <left style="thick">
        <color theme="8"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top style="thin">
        <color theme="4" tint="-0.24994659260841701"/>
      </top>
      <bottom style="thick">
        <color theme="8" tint="-0.24994659260841701"/>
      </bottom>
      <diagonal/>
    </border>
    <border>
      <left style="thin">
        <color theme="4" tint="-0.24994659260841701"/>
      </left>
      <right/>
      <top/>
      <bottom style="thick">
        <color theme="8" tint="-0.24994659260841701"/>
      </bottom>
      <diagonal/>
    </border>
    <border>
      <left/>
      <right style="thick">
        <color theme="8" tint="-0.24994659260841701"/>
      </right>
      <top style="thin">
        <color theme="4" tint="-0.24994659260841701"/>
      </top>
      <bottom style="thin">
        <color theme="4" tint="-0.24994659260841701"/>
      </bottom>
      <diagonal/>
    </border>
    <border>
      <left/>
      <right style="thick">
        <color theme="8" tint="-0.24994659260841701"/>
      </right>
      <top style="thin">
        <color theme="4" tint="-0.24994659260841701"/>
      </top>
      <bottom style="thick">
        <color theme="8" tint="-0.24994659260841701"/>
      </bottom>
      <diagonal/>
    </border>
    <border>
      <left/>
      <right style="thick">
        <color theme="8" tint="-0.24994659260841701"/>
      </right>
      <top/>
      <bottom style="thin">
        <color rgb="FF2F75B5"/>
      </bottom>
      <diagonal/>
    </border>
    <border>
      <left/>
      <right style="thick">
        <color theme="8" tint="-0.24994659260841701"/>
      </right>
      <top/>
      <bottom style="thick">
        <color theme="8" tint="-0.24994659260841701"/>
      </bottom>
      <diagonal/>
    </border>
    <border>
      <left style="thick">
        <color theme="8" tint="-0.24994659260841701"/>
      </left>
      <right style="thick">
        <color theme="8" tint="-0.24994659260841701"/>
      </right>
      <top style="thick">
        <color theme="8" tint="-0.24994659260841701"/>
      </top>
      <bottom style="thin">
        <color theme="4" tint="-0.24994659260841701"/>
      </bottom>
      <diagonal/>
    </border>
    <border>
      <left style="thick">
        <color theme="8" tint="-0.24994659260841701"/>
      </left>
      <right style="thick">
        <color theme="8" tint="-0.24994659260841701"/>
      </right>
      <top style="thin">
        <color theme="4" tint="-0.24994659260841701"/>
      </top>
      <bottom/>
      <diagonal/>
    </border>
    <border>
      <left style="thick">
        <color theme="8" tint="-0.24994659260841701"/>
      </left>
      <right style="thick">
        <color theme="8" tint="-0.24994659260841701"/>
      </right>
      <top/>
      <bottom/>
      <diagonal/>
    </border>
    <border>
      <left style="thick">
        <color theme="8" tint="-0.24994659260841701"/>
      </left>
      <right style="thick">
        <color theme="8" tint="-0.24994659260841701"/>
      </right>
      <top/>
      <bottom style="thin">
        <color theme="4" tint="-0.24994659260841701"/>
      </bottom>
      <diagonal/>
    </border>
    <border>
      <left style="thick">
        <color theme="8" tint="-0.24994659260841701"/>
      </left>
      <right style="thick">
        <color theme="8" tint="-0.24994659260841701"/>
      </right>
      <top/>
      <bottom style="thin">
        <color rgb="FF2F75B5"/>
      </bottom>
      <diagonal/>
    </border>
    <border>
      <left style="thick">
        <color theme="8" tint="-0.24994659260841701"/>
      </left>
      <right style="thick">
        <color theme="8" tint="-0.24994659260841701"/>
      </right>
      <top/>
      <bottom style="thick">
        <color theme="8" tint="-0.24994659260841701"/>
      </bottom>
      <diagonal/>
    </border>
    <border>
      <left style="thick">
        <color theme="8" tint="-0.24994659260841701"/>
      </left>
      <right/>
      <top style="thick">
        <color theme="8" tint="-0.24994659260841701"/>
      </top>
      <bottom style="thick">
        <color theme="8" tint="-0.24994659260841701"/>
      </bottom>
      <diagonal/>
    </border>
    <border>
      <left/>
      <right/>
      <top style="thick">
        <color theme="8" tint="-0.24994659260841701"/>
      </top>
      <bottom style="thick">
        <color theme="8" tint="-0.24994659260841701"/>
      </bottom>
      <diagonal/>
    </border>
    <border>
      <left style="thin">
        <color theme="4" tint="-0.24994659260841701"/>
      </left>
      <right style="thick">
        <color theme="8" tint="-0.24994659260841701"/>
      </right>
      <top style="hair">
        <color theme="4" tint="-0.24994659260841701"/>
      </top>
      <bottom/>
      <diagonal/>
    </border>
    <border>
      <left style="thick">
        <color theme="8" tint="-0.24994659260841701"/>
      </left>
      <right style="thin">
        <color theme="4" tint="-0.24994659260841701"/>
      </right>
      <top style="hair">
        <color theme="4" tint="-0.24994659260841701"/>
      </top>
      <bottom/>
      <diagonal/>
    </border>
    <border>
      <left style="thick">
        <color theme="8" tint="-0.24994659260841701"/>
      </left>
      <right/>
      <top style="hair">
        <color theme="4" tint="-0.24994659260841701"/>
      </top>
      <bottom style="thin">
        <color theme="4" tint="-0.24994659260841701"/>
      </bottom>
      <diagonal/>
    </border>
    <border>
      <left style="thin">
        <color theme="4" tint="-0.24994659260841701"/>
      </left>
      <right style="thick">
        <color theme="8" tint="-0.24994659260841701"/>
      </right>
      <top style="thin">
        <color rgb="FF2F75B5"/>
      </top>
      <bottom style="hair">
        <color theme="4" tint="-0.24994659260841701"/>
      </bottom>
      <diagonal/>
    </border>
    <border>
      <left style="thick">
        <color theme="8" tint="-0.24994659260841701"/>
      </left>
      <right style="thick">
        <color theme="8" tint="-0.24994659260841701"/>
      </right>
      <top style="thick">
        <color theme="8" tint="-0.24994659260841701"/>
      </top>
      <bottom/>
      <diagonal/>
    </border>
    <border>
      <left/>
      <right style="thin">
        <color theme="4" tint="-0.24994659260841701"/>
      </right>
      <top style="thin">
        <color theme="8" tint="-0.24994659260841701"/>
      </top>
      <bottom/>
      <diagonal/>
    </border>
    <border>
      <left style="thin">
        <color theme="4" tint="-0.24994659260841701"/>
      </left>
      <right/>
      <top style="hair">
        <color theme="4" tint="-0.24994659260841701"/>
      </top>
      <bottom style="hair">
        <color theme="4" tint="-0.24994659260841701"/>
      </bottom>
      <diagonal/>
    </border>
    <border>
      <left style="thin">
        <color theme="4" tint="-0.24994659260841701"/>
      </left>
      <right/>
      <top style="hair">
        <color theme="4" tint="-0.24994659260841701"/>
      </top>
      <bottom style="thin">
        <color theme="4" tint="-0.24994659260841701"/>
      </bottom>
      <diagonal/>
    </border>
    <border>
      <left/>
      <right/>
      <top style="thin">
        <color theme="4" tint="-0.24994659260841701"/>
      </top>
      <bottom style="hair">
        <color theme="4" tint="-0.24994659260841701"/>
      </bottom>
      <diagonal/>
    </border>
    <border>
      <left/>
      <right/>
      <top style="thin">
        <color rgb="FF54A7FA"/>
      </top>
      <bottom style="hair">
        <color rgb="FF54A7FA"/>
      </bottom>
      <diagonal/>
    </border>
    <border>
      <left/>
      <right/>
      <top/>
      <bottom style="hair">
        <color rgb="FF54A7FA"/>
      </bottom>
      <diagonal/>
    </border>
    <border>
      <left/>
      <right/>
      <top/>
      <bottom style="thin">
        <color rgb="FF54A7FA"/>
      </bottom>
      <diagonal/>
    </border>
    <border>
      <left style="medium">
        <color rgb="FF000000"/>
      </left>
      <right style="medium">
        <color indexed="64"/>
      </right>
      <top style="medium">
        <color rgb="FF000000"/>
      </top>
      <bottom/>
      <diagonal/>
    </border>
    <border>
      <left style="medium">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medium">
        <color indexed="64"/>
      </right>
      <top/>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hair">
        <color theme="4" tint="-0.24994659260841701"/>
      </top>
      <bottom style="hair">
        <color theme="4" tint="-0.24994659260841701"/>
      </bottom>
      <diagonal/>
    </border>
    <border>
      <left style="hair">
        <color theme="4" tint="-0.24994659260841701"/>
      </left>
      <right/>
      <top style="hair">
        <color theme="4" tint="-0.24994659260841701"/>
      </top>
      <bottom style="hair">
        <color theme="4" tint="-0.24994659260841701"/>
      </bottom>
      <diagonal/>
    </border>
    <border>
      <left style="hair">
        <color theme="4" tint="-0.24994659260841701"/>
      </left>
      <right/>
      <top style="hair">
        <color theme="4" tint="-0.24994659260841701"/>
      </top>
      <bottom style="thin">
        <color theme="4" tint="-0.24994659260841701"/>
      </bottom>
      <diagonal/>
    </border>
    <border>
      <left style="medium">
        <color rgb="FF000000"/>
      </left>
      <right/>
      <top/>
      <bottom/>
      <diagonal/>
    </border>
    <border>
      <left style="thick">
        <color rgb="FF305496"/>
      </left>
      <right style="thick">
        <color rgb="FF305496"/>
      </right>
      <top style="thin">
        <color rgb="FF54A7FA"/>
      </top>
      <bottom/>
      <diagonal/>
    </border>
    <border>
      <left style="thick">
        <color rgb="FF305496"/>
      </left>
      <right style="thick">
        <color rgb="FF305496"/>
      </right>
      <top/>
      <bottom/>
      <diagonal/>
    </border>
    <border>
      <left style="thick">
        <color rgb="FF305496"/>
      </left>
      <right style="thick">
        <color rgb="FF305496"/>
      </right>
      <top/>
      <bottom style="thin">
        <color rgb="FF54A7FA"/>
      </bottom>
      <diagonal/>
    </border>
    <border>
      <left/>
      <right style="thick">
        <color rgb="FF305496"/>
      </right>
      <top style="thin">
        <color rgb="FF54A7FA"/>
      </top>
      <bottom/>
      <diagonal/>
    </border>
    <border>
      <left/>
      <right style="thick">
        <color rgb="FF305496"/>
      </right>
      <top/>
      <bottom/>
      <diagonal/>
    </border>
    <border>
      <left/>
      <right style="thick">
        <color rgb="FF305496"/>
      </right>
      <top/>
      <bottom style="thin">
        <color rgb="FF54A7FA"/>
      </bottom>
      <diagonal/>
    </border>
    <border>
      <left/>
      <right style="thin">
        <color rgb="FF54A7FA"/>
      </right>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medium">
        <color theme="8" tint="0.39994506668294322"/>
      </left>
      <right style="medium">
        <color theme="8" tint="-0.24994659260841701"/>
      </right>
      <top style="thin">
        <color theme="8" tint="-0.24994659260841701"/>
      </top>
      <bottom/>
      <diagonal/>
    </border>
    <border>
      <left style="medium">
        <color theme="8" tint="0.39994506668294322"/>
      </left>
      <right style="medium">
        <color theme="8" tint="-0.24994659260841701"/>
      </right>
      <top/>
      <bottom/>
      <diagonal/>
    </border>
    <border>
      <left style="medium">
        <color theme="8" tint="0.39994506668294322"/>
      </left>
      <right style="medium">
        <color theme="8" tint="-0.24994659260841701"/>
      </right>
      <top/>
      <bottom style="thin">
        <color theme="8" tint="-0.24994659260841701"/>
      </bottom>
      <diagonal/>
    </border>
    <border>
      <left style="thin">
        <color rgb="FF305496"/>
      </left>
      <right style="thin">
        <color rgb="FF305496"/>
      </right>
      <top style="thin">
        <color rgb="FF305496"/>
      </top>
      <bottom style="dashed">
        <color rgb="FF305496"/>
      </bottom>
      <diagonal/>
    </border>
    <border>
      <left/>
      <right style="thin">
        <color rgb="FF305496"/>
      </right>
      <top style="thin">
        <color rgb="FF305496"/>
      </top>
      <bottom style="dashed">
        <color rgb="FF305496"/>
      </bottom>
      <diagonal/>
    </border>
    <border>
      <left style="thin">
        <color rgb="FF305496"/>
      </left>
      <right style="thin">
        <color rgb="FF305496"/>
      </right>
      <top/>
      <bottom style="thin">
        <color rgb="FF305496"/>
      </bottom>
      <diagonal/>
    </border>
    <border>
      <left/>
      <right style="thin">
        <color rgb="FF305496"/>
      </right>
      <top/>
      <bottom style="thin">
        <color rgb="FF305496"/>
      </bottom>
      <diagonal/>
    </border>
    <border>
      <left/>
      <right style="thin">
        <color rgb="FF54A7FA"/>
      </right>
      <top style="hair">
        <color rgb="FF54A7FA"/>
      </top>
      <bottom style="thin">
        <color rgb="FF54A7FA"/>
      </bottom>
      <diagonal/>
    </border>
    <border>
      <left style="thick">
        <color rgb="FF305496"/>
      </left>
      <right style="thin">
        <color rgb="FF54A7FA"/>
      </right>
      <top style="thin">
        <color rgb="FF54A7FA"/>
      </top>
      <bottom style="hair">
        <color rgb="FF54A7FA"/>
      </bottom>
      <diagonal/>
    </border>
    <border>
      <left style="thick">
        <color rgb="FF305496"/>
      </left>
      <right style="thin">
        <color rgb="FF54A7FA"/>
      </right>
      <top/>
      <bottom/>
      <diagonal/>
    </border>
    <border>
      <left/>
      <right style="thick">
        <color rgb="FF305496"/>
      </right>
      <top style="thin">
        <color rgb="FF54A7FA"/>
      </top>
      <bottom style="hair">
        <color rgb="FF54A7FA"/>
      </bottom>
      <diagonal/>
    </border>
    <border>
      <left style="thick">
        <color rgb="FF305496"/>
      </left>
      <right style="thin">
        <color rgb="FF54A7FA"/>
      </right>
      <top style="hair">
        <color rgb="FF54A7FA"/>
      </top>
      <bottom style="thin">
        <color rgb="FF54A7FA"/>
      </bottom>
      <diagonal/>
    </border>
    <border>
      <left/>
      <right style="thick">
        <color rgb="FF305496"/>
      </right>
      <top style="hair">
        <color rgb="FF54A7FA"/>
      </top>
      <bottom style="thin">
        <color rgb="FF54A7FA"/>
      </bottom>
      <diagonal/>
    </border>
    <border>
      <left style="thin">
        <color rgb="FF305496"/>
      </left>
      <right style="thin">
        <color rgb="FF305496"/>
      </right>
      <top style="thin">
        <color rgb="FFFFFFFF"/>
      </top>
      <bottom/>
      <diagonal/>
    </border>
    <border>
      <left style="thin">
        <color rgb="FF305496"/>
      </left>
      <right/>
      <top style="thin">
        <color rgb="FFFFFFFF"/>
      </top>
      <bottom/>
      <diagonal/>
    </border>
    <border>
      <left style="thin">
        <color theme="4" tint="-0.24994659260841701"/>
      </left>
      <right style="thick">
        <color theme="8" tint="-0.24994659260841701"/>
      </right>
      <top style="thin">
        <color theme="4" tint="-0.24994659260841701"/>
      </top>
      <bottom/>
      <diagonal/>
    </border>
    <border>
      <left style="thin">
        <color rgb="FF305496"/>
      </left>
      <right style="medium">
        <color rgb="FF305496"/>
      </right>
      <top style="thin">
        <color rgb="FF305496"/>
      </top>
      <bottom/>
      <diagonal/>
    </border>
    <border>
      <left style="thin">
        <color rgb="FF305496"/>
      </left>
      <right style="medium">
        <color rgb="FF305496"/>
      </right>
      <top/>
      <bottom style="thin">
        <color rgb="FF305496"/>
      </bottom>
      <diagonal/>
    </border>
    <border>
      <left style="thin">
        <color theme="4" tint="-0.24994659260841701"/>
      </left>
      <right style="thin">
        <color theme="4" tint="-0.24994659260841701"/>
      </right>
      <top style="dashed">
        <color theme="4" tint="-0.24994659260841701"/>
      </top>
      <bottom style="dashed">
        <color theme="4" tint="-0.24994659260841701"/>
      </bottom>
      <diagonal/>
    </border>
    <border>
      <left style="thick">
        <color rgb="FF305496"/>
      </left>
      <right style="thick">
        <color rgb="FF305496"/>
      </right>
      <top style="thin">
        <color theme="4" tint="-0.24994659260841701"/>
      </top>
      <bottom/>
      <diagonal/>
    </border>
    <border>
      <left style="thick">
        <color rgb="FF305496"/>
      </left>
      <right style="thick">
        <color rgb="FF305496"/>
      </right>
      <top/>
      <bottom style="thin">
        <color theme="4" tint="-0.24994659260841701"/>
      </bottom>
      <diagonal/>
    </border>
    <border>
      <left style="thin">
        <color theme="8" tint="-0.24994659260841701"/>
      </left>
      <right style="thin">
        <color theme="8" tint="-0.24994659260841701"/>
      </right>
      <top style="thin">
        <color theme="8" tint="-0.24994659260841701"/>
      </top>
      <bottom style="dotted">
        <color theme="8" tint="-0.24994659260841701"/>
      </bottom>
      <diagonal/>
    </border>
    <border>
      <left style="thick">
        <color rgb="FF002060"/>
      </left>
      <right style="thin">
        <color rgb="FF54A7FA"/>
      </right>
      <top style="thin">
        <color theme="4" tint="-0.24994659260841701"/>
      </top>
      <bottom style="hair">
        <color theme="4" tint="-0.24994659260841701"/>
      </bottom>
      <diagonal/>
    </border>
    <border>
      <left/>
      <right style="thin">
        <color rgb="FF54A7FA"/>
      </right>
      <top style="thin">
        <color theme="4" tint="-0.24994659260841701"/>
      </top>
      <bottom style="hair">
        <color theme="4" tint="-0.24994659260841701"/>
      </bottom>
      <diagonal/>
    </border>
    <border>
      <left style="thick">
        <color rgb="FF002060"/>
      </left>
      <right style="thin">
        <color rgb="FF54A7FA"/>
      </right>
      <top style="hair">
        <color theme="4" tint="-0.24994659260841701"/>
      </top>
      <bottom style="hair">
        <color theme="4" tint="-0.24994659260841701"/>
      </bottom>
      <diagonal/>
    </border>
    <border>
      <left/>
      <right style="thin">
        <color rgb="FF54A7FA"/>
      </right>
      <top style="hair">
        <color theme="4" tint="-0.24994659260841701"/>
      </top>
      <bottom style="hair">
        <color theme="4" tint="-0.24994659260841701"/>
      </bottom>
      <diagonal/>
    </border>
    <border>
      <left style="thick">
        <color rgb="FF002060"/>
      </left>
      <right style="thin">
        <color rgb="FF54A7FA"/>
      </right>
      <top style="hair">
        <color theme="4" tint="-0.24994659260841701"/>
      </top>
      <bottom style="thin">
        <color theme="4" tint="-0.24994659260841701"/>
      </bottom>
      <diagonal/>
    </border>
    <border>
      <left/>
      <right style="thin">
        <color rgb="FF54A7FA"/>
      </right>
      <top style="hair">
        <color theme="4" tint="-0.24994659260841701"/>
      </top>
      <bottom style="thin">
        <color theme="4" tint="-0.24994659260841701"/>
      </bottom>
      <diagonal/>
    </border>
    <border>
      <left style="thin">
        <color rgb="FF54A7FA"/>
      </left>
      <right style="thick">
        <color theme="8" tint="-0.24994659260841701"/>
      </right>
      <top style="thin">
        <color theme="4" tint="-0.24994659260841701"/>
      </top>
      <bottom style="hair">
        <color rgb="FF54A7FA"/>
      </bottom>
      <diagonal/>
    </border>
    <border>
      <left/>
      <right style="thin">
        <color theme="8" tint="-0.24994659260841701"/>
      </right>
      <top/>
      <bottom/>
      <diagonal/>
    </border>
    <border>
      <left style="thin">
        <color rgb="FF002060"/>
      </left>
      <right style="thin">
        <color rgb="FF002060"/>
      </right>
      <top/>
      <bottom/>
      <diagonal/>
    </border>
    <border>
      <left style="thin">
        <color theme="8" tint="-0.499984740745262"/>
      </left>
      <right/>
      <top/>
      <bottom/>
      <diagonal/>
    </border>
    <border>
      <left/>
      <right style="thin">
        <color theme="8" tint="-0.499984740745262"/>
      </right>
      <top/>
      <bottom/>
      <diagonal/>
    </border>
    <border>
      <left/>
      <right/>
      <top style="hair">
        <color theme="4" tint="-0.24994659260841701"/>
      </top>
      <bottom/>
      <diagonal/>
    </border>
    <border>
      <left/>
      <right/>
      <top/>
      <bottom style="hair">
        <color theme="4" tint="-0.24994659260841701"/>
      </bottom>
      <diagonal/>
    </border>
    <border>
      <left/>
      <right/>
      <top style="thin">
        <color rgb="FF00B0F0"/>
      </top>
      <bottom style="hair">
        <color theme="4" tint="-0.24994659260841701"/>
      </bottom>
      <diagonal/>
    </border>
    <border>
      <left/>
      <right/>
      <top style="hair">
        <color theme="4" tint="-0.24994659260841701"/>
      </top>
      <bottom style="thin">
        <color rgb="FF00B0F0"/>
      </bottom>
      <diagonal/>
    </border>
    <border>
      <left style="medium">
        <color theme="8" tint="-0.24994659260841701"/>
      </left>
      <right style="medium">
        <color theme="8" tint="-0.24994659260841701"/>
      </right>
      <top style="medium">
        <color theme="8" tint="-0.24994659260841701"/>
      </top>
      <bottom/>
      <diagonal/>
    </border>
    <border>
      <left style="medium">
        <color theme="8" tint="-0.24994659260841701"/>
      </left>
      <right style="medium">
        <color theme="8" tint="-0.24994659260841701"/>
      </right>
      <top/>
      <bottom/>
      <diagonal/>
    </border>
    <border>
      <left style="medium">
        <color theme="8" tint="-0.24994659260841701"/>
      </left>
      <right style="medium">
        <color theme="8" tint="-0.24994659260841701"/>
      </right>
      <top/>
      <bottom style="thin">
        <color theme="4" tint="-0.24994659260841701"/>
      </bottom>
      <diagonal/>
    </border>
    <border>
      <left style="medium">
        <color theme="8" tint="-0.24994659260841701"/>
      </left>
      <right style="medium">
        <color theme="8" tint="-0.24994659260841701"/>
      </right>
      <top style="thin">
        <color rgb="FF00B0F0"/>
      </top>
      <bottom/>
      <diagonal/>
    </border>
    <border>
      <left style="medium">
        <color theme="8" tint="-0.24994659260841701"/>
      </left>
      <right style="medium">
        <color theme="8" tint="-0.24994659260841701"/>
      </right>
      <top/>
      <bottom style="thin">
        <color rgb="FF00B0F0"/>
      </bottom>
      <diagonal/>
    </border>
    <border>
      <left style="medium">
        <color theme="8" tint="-0.24994659260841701"/>
      </left>
      <right style="medium">
        <color theme="8" tint="-0.24994659260841701"/>
      </right>
      <top style="thin">
        <color theme="4" tint="-0.24994659260841701"/>
      </top>
      <bottom/>
      <diagonal/>
    </border>
    <border>
      <left style="medium">
        <color theme="8" tint="-0.24994659260841701"/>
      </left>
      <right style="medium">
        <color theme="8" tint="-0.24994659260841701"/>
      </right>
      <top/>
      <bottom style="medium">
        <color theme="8" tint="-0.24994659260841701"/>
      </bottom>
      <diagonal/>
    </border>
    <border>
      <left style="medium">
        <color rgb="FF000000"/>
      </left>
      <right/>
      <top style="medium">
        <color theme="8" tint="-0.24994659260841701"/>
      </top>
      <bottom/>
      <diagonal/>
    </border>
    <border>
      <left style="medium">
        <color rgb="FF002060"/>
      </left>
      <right style="medium">
        <color theme="8" tint="-0.24994659260841701"/>
      </right>
      <top style="medium">
        <color theme="8" tint="-0.24994659260841701"/>
      </top>
      <bottom/>
      <diagonal/>
    </border>
    <border>
      <left style="medium">
        <color rgb="FF002060"/>
      </left>
      <right style="medium">
        <color theme="8" tint="-0.24994659260841701"/>
      </right>
      <top/>
      <bottom/>
      <diagonal/>
    </border>
    <border>
      <left style="medium">
        <color theme="8" tint="-0.24994659260841701"/>
      </left>
      <right style="hair">
        <color theme="4" tint="-0.24994659260841701"/>
      </right>
      <top style="thin">
        <color theme="4" tint="-0.24994659260841701"/>
      </top>
      <bottom style="hair">
        <color theme="4" tint="-0.24994659260841701"/>
      </bottom>
      <diagonal/>
    </border>
    <border>
      <left style="medium">
        <color theme="8" tint="-0.24994659260841701"/>
      </left>
      <right style="hair">
        <color theme="4" tint="-0.24994659260841701"/>
      </right>
      <top style="hair">
        <color theme="4" tint="-0.24994659260841701"/>
      </top>
      <bottom style="hair">
        <color theme="4" tint="-0.24994659260841701"/>
      </bottom>
      <diagonal/>
    </border>
    <border>
      <left style="medium">
        <color theme="8" tint="-0.24994659260841701"/>
      </left>
      <right style="hair">
        <color theme="4" tint="-0.24994659260841701"/>
      </right>
      <top style="hair">
        <color theme="4" tint="-0.24994659260841701"/>
      </top>
      <bottom style="thin">
        <color theme="4" tint="-0.24994659260841701"/>
      </bottom>
      <diagonal/>
    </border>
    <border>
      <left/>
      <right style="medium">
        <color theme="8" tint="-0.24994659260841701"/>
      </right>
      <top/>
      <bottom style="thin">
        <color theme="4" tint="-0.24994659260841701"/>
      </bottom>
      <diagonal/>
    </border>
    <border>
      <left style="medium">
        <color theme="8" tint="-0.24994659260841701"/>
      </left>
      <right style="hair">
        <color theme="4" tint="-0.24994659260841701"/>
      </right>
      <top style="hair">
        <color theme="4" tint="-0.24994659260841701"/>
      </top>
      <bottom/>
      <diagonal/>
    </border>
    <border>
      <left style="medium">
        <color theme="8" tint="-0.24994659260841701"/>
      </left>
      <right style="hair">
        <color theme="4" tint="-0.24994659260841701"/>
      </right>
      <top style="thin">
        <color rgb="FF00B0F0"/>
      </top>
      <bottom style="hair">
        <color theme="4" tint="-0.24994659260841701"/>
      </bottom>
      <diagonal/>
    </border>
    <border>
      <left/>
      <right style="medium">
        <color theme="8" tint="-0.24994659260841701"/>
      </right>
      <top style="thin">
        <color rgb="FF00B0F0"/>
      </top>
      <bottom/>
      <diagonal/>
    </border>
    <border>
      <left style="medium">
        <color theme="8" tint="-0.24994659260841701"/>
      </left>
      <right style="hair">
        <color theme="4" tint="-0.24994659260841701"/>
      </right>
      <top style="hair">
        <color theme="4" tint="-0.24994659260841701"/>
      </top>
      <bottom style="thin">
        <color rgb="FF00B0F0"/>
      </bottom>
      <diagonal/>
    </border>
    <border>
      <left/>
      <right style="medium">
        <color theme="8" tint="-0.24994659260841701"/>
      </right>
      <top/>
      <bottom style="thin">
        <color rgb="FF00B0F0"/>
      </bottom>
      <diagonal/>
    </border>
    <border>
      <left style="medium">
        <color theme="8" tint="-0.24994659260841701"/>
      </left>
      <right style="hair">
        <color theme="4" tint="-0.24994659260841701"/>
      </right>
      <top/>
      <bottom style="hair">
        <color theme="4" tint="-0.24994659260841701"/>
      </bottom>
      <diagonal/>
    </border>
    <border>
      <left/>
      <right style="medium">
        <color theme="8" tint="-0.24994659260841701"/>
      </right>
      <top/>
      <bottom style="dotted">
        <color theme="4" tint="-0.24994659260841701"/>
      </bottom>
      <diagonal/>
    </border>
    <border>
      <left/>
      <right style="medium">
        <color theme="8" tint="-0.24994659260841701"/>
      </right>
      <top style="dotted">
        <color theme="4" tint="-0.24994659260841701"/>
      </top>
      <bottom style="dotted">
        <color theme="4" tint="-0.24994659260841701"/>
      </bottom>
      <diagonal/>
    </border>
    <border>
      <left/>
      <right style="medium">
        <color theme="8" tint="-0.24994659260841701"/>
      </right>
      <top style="dotted">
        <color theme="4" tint="-0.24994659260841701"/>
      </top>
      <bottom/>
      <diagonal/>
    </border>
    <border>
      <left style="medium">
        <color theme="8" tint="-0.24994659260841701"/>
      </left>
      <right style="hair">
        <color rgb="FF54A7FA"/>
      </right>
      <top style="thin">
        <color rgb="FF54A7FA"/>
      </top>
      <bottom style="hair">
        <color rgb="FF54A7FA"/>
      </bottom>
      <diagonal/>
    </border>
    <border>
      <left style="medium">
        <color theme="8" tint="-0.24994659260841701"/>
      </left>
      <right style="hair">
        <color rgb="FF54A7FA"/>
      </right>
      <top/>
      <bottom style="hair">
        <color rgb="FF54A7FA"/>
      </bottom>
      <diagonal/>
    </border>
    <border>
      <left style="medium">
        <color theme="8" tint="-0.24994659260841701"/>
      </left>
      <right style="hair">
        <color rgb="FF54A7FA"/>
      </right>
      <top/>
      <bottom style="thin">
        <color rgb="FF54A7FA"/>
      </bottom>
      <diagonal/>
    </border>
    <border>
      <left/>
      <right style="medium">
        <color theme="8" tint="-0.24994659260841701"/>
      </right>
      <top style="thin">
        <color theme="4" tint="-0.24994659260841701"/>
      </top>
      <bottom/>
      <diagonal/>
    </border>
    <border>
      <left style="medium">
        <color theme="8" tint="-0.24994659260841701"/>
      </left>
      <right style="hair">
        <color theme="4" tint="-0.24994659260841701"/>
      </right>
      <top style="hair">
        <color theme="4" tint="-0.24994659260841701"/>
      </top>
      <bottom style="medium">
        <color theme="8" tint="-0.24994659260841701"/>
      </bottom>
      <diagonal/>
    </border>
    <border>
      <left/>
      <right/>
      <top style="hair">
        <color theme="4" tint="-0.24994659260841701"/>
      </top>
      <bottom style="medium">
        <color theme="8" tint="-0.24994659260841701"/>
      </bottom>
      <diagonal/>
    </border>
    <border>
      <left/>
      <right style="medium">
        <color theme="8" tint="-0.24994659260841701"/>
      </right>
      <top/>
      <bottom style="medium">
        <color theme="8" tint="-0.24994659260841701"/>
      </bottom>
      <diagonal/>
    </border>
    <border>
      <left style="medium">
        <color theme="8"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medium">
        <color theme="8" tint="-0.24994659260841701"/>
      </right>
      <top style="thin">
        <color theme="4" tint="-0.24994659260841701"/>
      </top>
      <bottom style="dotted">
        <color theme="4" tint="-0.24994659260841701"/>
      </bottom>
      <diagonal/>
    </border>
    <border>
      <left style="medium">
        <color theme="8"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medium">
        <color theme="8" tint="-0.24994659260841701"/>
      </right>
      <top style="dotted">
        <color theme="4" tint="-0.24994659260841701"/>
      </top>
      <bottom style="dotted">
        <color theme="4" tint="-0.24994659260841701"/>
      </bottom>
      <diagonal/>
    </border>
    <border>
      <left style="medium">
        <color theme="8" tint="-0.24994659260841701"/>
      </left>
      <right style="dotted">
        <color theme="4" tint="-0.24994659260841701"/>
      </right>
      <top style="dotted">
        <color theme="4" tint="-0.24994659260841701"/>
      </top>
      <bottom/>
      <diagonal/>
    </border>
    <border>
      <left style="dotted">
        <color theme="4" tint="-0.24994659260841701"/>
      </left>
      <right style="medium">
        <color theme="8" tint="-0.24994659260841701"/>
      </right>
      <top style="dotted">
        <color theme="4" tint="-0.24994659260841701"/>
      </top>
      <bottom/>
      <diagonal/>
    </border>
    <border>
      <left style="medium">
        <color theme="8" tint="-0.24994659260841701"/>
      </left>
      <right style="dotted">
        <color theme="4" tint="-0.24994659260841701"/>
      </right>
      <top style="thin">
        <color theme="4" tint="-0.24994659260841701"/>
      </top>
      <bottom/>
      <diagonal/>
    </border>
    <border>
      <left style="dotted">
        <color theme="4" tint="-0.24994659260841701"/>
      </left>
      <right style="medium">
        <color theme="8" tint="-0.24994659260841701"/>
      </right>
      <top style="thin">
        <color theme="4" tint="-0.24994659260841701"/>
      </top>
      <bottom/>
      <diagonal/>
    </border>
    <border>
      <left style="medium">
        <color theme="8" tint="-0.24994659260841701"/>
      </left>
      <right style="dotted">
        <color theme="4" tint="-0.24994659260841701"/>
      </right>
      <top/>
      <bottom/>
      <diagonal/>
    </border>
    <border>
      <left style="dotted">
        <color theme="4" tint="-0.24994659260841701"/>
      </left>
      <right style="medium">
        <color theme="8" tint="-0.24994659260841701"/>
      </right>
      <top/>
      <bottom/>
      <diagonal/>
    </border>
    <border>
      <left style="medium">
        <color theme="8" tint="-0.24994659260841701"/>
      </left>
      <right style="dotted">
        <color theme="4" tint="-0.24994659260841701"/>
      </right>
      <top/>
      <bottom style="thin">
        <color theme="4" tint="-0.24994659260841701"/>
      </bottom>
      <diagonal/>
    </border>
    <border>
      <left style="dotted">
        <color theme="4" tint="-0.24994659260841701"/>
      </left>
      <right style="medium">
        <color theme="8" tint="-0.24994659260841701"/>
      </right>
      <top/>
      <bottom style="thin">
        <color theme="4" tint="-0.24994659260841701"/>
      </bottom>
      <diagonal/>
    </border>
    <border>
      <left style="medium">
        <color theme="8" tint="-0.24994659260841701"/>
      </left>
      <right style="dotted">
        <color theme="4" tint="-0.24994659260841701"/>
      </right>
      <top style="thin">
        <color rgb="FF54A7FA"/>
      </top>
      <bottom/>
      <diagonal/>
    </border>
    <border>
      <left style="dotted">
        <color theme="4" tint="-0.24994659260841701"/>
      </left>
      <right style="medium">
        <color theme="8" tint="-0.24994659260841701"/>
      </right>
      <top style="thin">
        <color rgb="FF54A7FA"/>
      </top>
      <bottom/>
      <diagonal/>
    </border>
    <border>
      <left style="medium">
        <color theme="8" tint="-0.24994659260841701"/>
      </left>
      <right style="dotted">
        <color rgb="FF305496"/>
      </right>
      <top style="thin">
        <color rgb="FF54A7FA"/>
      </top>
      <bottom/>
      <diagonal/>
    </border>
    <border>
      <left style="dotted">
        <color rgb="FF305496"/>
      </left>
      <right style="medium">
        <color theme="8" tint="-0.24994659260841701"/>
      </right>
      <top style="thin">
        <color rgb="FF54A7FA"/>
      </top>
      <bottom/>
      <diagonal/>
    </border>
    <border>
      <left style="medium">
        <color theme="8" tint="-0.24994659260841701"/>
      </left>
      <right style="dotted">
        <color rgb="FF305496"/>
      </right>
      <top/>
      <bottom/>
      <diagonal/>
    </border>
    <border>
      <left style="dotted">
        <color rgb="FF305496"/>
      </left>
      <right style="medium">
        <color theme="8" tint="-0.24994659260841701"/>
      </right>
      <top/>
      <bottom/>
      <diagonal/>
    </border>
    <border>
      <left style="medium">
        <color theme="8" tint="-0.24994659260841701"/>
      </left>
      <right style="dotted">
        <color rgb="FF305496"/>
      </right>
      <top/>
      <bottom style="thin">
        <color theme="4" tint="-0.24994659260841701"/>
      </bottom>
      <diagonal/>
    </border>
    <border>
      <left style="dotted">
        <color rgb="FF305496"/>
      </left>
      <right style="medium">
        <color theme="8" tint="-0.24994659260841701"/>
      </right>
      <top/>
      <bottom style="thin">
        <color theme="4" tint="-0.24994659260841701"/>
      </bottom>
      <diagonal/>
    </border>
    <border>
      <left style="medium">
        <color theme="8" tint="-0.24994659260841701"/>
      </left>
      <right style="dotted">
        <color theme="4" tint="-0.24994659260841701"/>
      </right>
      <top/>
      <bottom style="medium">
        <color theme="8" tint="-0.24994659260841701"/>
      </bottom>
      <diagonal/>
    </border>
    <border>
      <left style="dotted">
        <color theme="4" tint="-0.24994659260841701"/>
      </left>
      <right style="medium">
        <color theme="8" tint="-0.24994659260841701"/>
      </right>
      <top/>
      <bottom style="medium">
        <color theme="8" tint="-0.24994659260841701"/>
      </bottom>
      <diagonal/>
    </border>
    <border>
      <left style="medium">
        <color theme="8" tint="-0.24994659260841701"/>
      </left>
      <right style="thick">
        <color theme="8" tint="-0.24994659260841701"/>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style="medium">
        <color theme="8" tint="-0.24994659260841701"/>
      </left>
      <right style="hair">
        <color rgb="FF54A7FA"/>
      </right>
      <top/>
      <bottom/>
      <diagonal/>
    </border>
    <border>
      <left style="medium">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medium">
        <color theme="8" tint="-0.24994659260841701"/>
      </right>
      <top style="thin">
        <color theme="4" tint="-0.24994659260841701"/>
      </top>
      <bottom style="hair">
        <color theme="4" tint="-0.24994659260841701"/>
      </bottom>
      <diagonal/>
    </border>
    <border>
      <left style="medium">
        <color theme="8"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medium">
        <color theme="8" tint="-0.24994659260841701"/>
      </right>
      <top style="hair">
        <color theme="4" tint="-0.24994659260841701"/>
      </top>
      <bottom style="hair">
        <color theme="4" tint="-0.24994659260841701"/>
      </bottom>
      <diagonal/>
    </border>
    <border>
      <left style="medium">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medium">
        <color theme="8" tint="-0.24994659260841701"/>
      </right>
      <top style="hair">
        <color theme="4" tint="-0.24994659260841701"/>
      </top>
      <bottom style="thin">
        <color theme="4" tint="-0.24994659260841701"/>
      </bottom>
      <diagonal/>
    </border>
    <border>
      <left/>
      <right style="medium">
        <color theme="8" tint="-0.24994659260841701"/>
      </right>
      <top style="thin">
        <color theme="4" tint="-0.24994659260841701"/>
      </top>
      <bottom style="hair">
        <color theme="4" tint="-0.24994659260841701"/>
      </bottom>
      <diagonal/>
    </border>
    <border>
      <left style="medium">
        <color theme="8" tint="-0.24994659260841701"/>
      </left>
      <right style="thin">
        <color rgb="FF54A7FA"/>
      </right>
      <top style="thin">
        <color rgb="FF54A7FA"/>
      </top>
      <bottom style="hair">
        <color rgb="FF54A7FA"/>
      </bottom>
      <diagonal/>
    </border>
    <border>
      <left/>
      <right style="medium">
        <color theme="8" tint="-0.24994659260841701"/>
      </right>
      <top style="thin">
        <color rgb="FF54A7FA"/>
      </top>
      <bottom style="hair">
        <color rgb="FF54A7FA"/>
      </bottom>
      <diagonal/>
    </border>
    <border>
      <left style="medium">
        <color theme="8" tint="-0.24994659260841701"/>
      </left>
      <right style="thin">
        <color rgb="FF54A7FA"/>
      </right>
      <top/>
      <bottom style="hair">
        <color rgb="FF54A7FA"/>
      </bottom>
      <diagonal/>
    </border>
    <border>
      <left/>
      <right style="medium">
        <color theme="8" tint="-0.24994659260841701"/>
      </right>
      <top/>
      <bottom style="hair">
        <color rgb="FF54A7FA"/>
      </bottom>
      <diagonal/>
    </border>
    <border>
      <left style="medium">
        <color theme="8" tint="-0.24994659260841701"/>
      </left>
      <right style="thin">
        <color rgb="FF54A7FA"/>
      </right>
      <top/>
      <bottom style="thin">
        <color rgb="FF54A7FA"/>
      </bottom>
      <diagonal/>
    </border>
    <border>
      <left/>
      <right style="medium">
        <color theme="8" tint="-0.24994659260841701"/>
      </right>
      <top/>
      <bottom style="thin">
        <color rgb="FF54A7FA"/>
      </bottom>
      <diagonal/>
    </border>
    <border>
      <left style="medium">
        <color theme="8"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top style="hair">
        <color theme="4" tint="-0.24994659260841701"/>
      </top>
      <bottom style="medium">
        <color theme="8" tint="-0.24994659260841701"/>
      </bottom>
      <diagonal/>
    </border>
    <border>
      <left style="thin">
        <color theme="4" tint="-0.24994659260841701"/>
      </left>
      <right style="medium">
        <color theme="8" tint="-0.24994659260841701"/>
      </right>
      <top style="hair">
        <color theme="4" tint="-0.24994659260841701"/>
      </top>
      <bottom style="medium">
        <color theme="8" tint="-0.24994659260841701"/>
      </bottom>
      <diagonal/>
    </border>
    <border>
      <left/>
      <right style="medium">
        <color theme="8" tint="-0.24994659260841701"/>
      </right>
      <top/>
      <bottom style="thin">
        <color theme="4" tint="-0.499984740745262"/>
      </bottom>
      <diagonal/>
    </border>
    <border>
      <left/>
      <right style="medium">
        <color theme="8" tint="-0.24994659260841701"/>
      </right>
      <top style="thin">
        <color theme="4" tint="-0.499984740745262"/>
      </top>
      <bottom/>
      <diagonal/>
    </border>
    <border>
      <left style="hair">
        <color theme="4" tint="-0.24994659260841701"/>
      </left>
      <right style="medium">
        <color theme="8" tint="-0.24994659260841701"/>
      </right>
      <top style="thin">
        <color theme="4" tint="-0.24994659260841701"/>
      </top>
      <bottom style="hair">
        <color theme="4" tint="-0.24994659260841701"/>
      </bottom>
      <diagonal/>
    </border>
    <border>
      <left style="hair">
        <color theme="4" tint="-0.24994659260841701"/>
      </left>
      <right style="medium">
        <color theme="8" tint="-0.24994659260841701"/>
      </right>
      <top style="hair">
        <color theme="4" tint="-0.24994659260841701"/>
      </top>
      <bottom style="hair">
        <color theme="4" tint="-0.24994659260841701"/>
      </bottom>
      <diagonal/>
    </border>
    <border>
      <left style="hair">
        <color theme="4" tint="-0.24994659260841701"/>
      </left>
      <right style="medium">
        <color theme="8" tint="-0.24994659260841701"/>
      </right>
      <top style="hair">
        <color theme="4" tint="-0.24994659260841701"/>
      </top>
      <bottom/>
      <diagonal/>
    </border>
    <border>
      <left style="hair">
        <color theme="4" tint="-0.24994659260841701"/>
      </left>
      <right style="medium">
        <color theme="8" tint="-0.24994659260841701"/>
      </right>
      <top style="hair">
        <color theme="4" tint="-0.24994659260841701"/>
      </top>
      <bottom style="thin">
        <color theme="4" tint="-0.24994659260841701"/>
      </bottom>
      <diagonal/>
    </border>
    <border>
      <left style="hair">
        <color theme="4" tint="-0.24994659260841701"/>
      </left>
      <right style="medium">
        <color theme="8" tint="-0.24994659260841701"/>
      </right>
      <top style="hair">
        <color theme="4" tint="-0.24994659260841701"/>
      </top>
      <bottom style="medium">
        <color theme="8" tint="-0.24994659260841701"/>
      </bottom>
      <diagonal/>
    </border>
  </borders>
  <cellStyleXfs count="13">
    <xf numFmtId="0" fontId="0" fillId="0" borderId="0"/>
    <xf numFmtId="9" fontId="9" fillId="0" borderId="0" applyFon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0" fontId="8" fillId="0" borderId="0"/>
    <xf numFmtId="0" fontId="52" fillId="9" borderId="0" applyNumberFormat="0" applyBorder="0" applyAlignment="0" applyProtection="0"/>
    <xf numFmtId="0" fontId="53" fillId="10" borderId="0" applyNumberFormat="0" applyBorder="0" applyAlignment="0" applyProtection="0"/>
    <xf numFmtId="0" fontId="7" fillId="11" borderId="0" applyNumberFormat="0" applyBorder="0" applyAlignment="0" applyProtection="0"/>
    <xf numFmtId="0" fontId="14" fillId="12" borderId="0" applyNumberFormat="0" applyBorder="0" applyAlignment="0" applyProtection="0"/>
    <xf numFmtId="0" fontId="4" fillId="11" borderId="0" applyNumberFormat="0" applyBorder="0" applyAlignment="0" applyProtection="0"/>
    <xf numFmtId="0" fontId="3"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cellStyleXfs>
  <cellXfs count="1617">
    <xf numFmtId="0" fontId="0" fillId="0" borderId="0" xfId="0"/>
    <xf numFmtId="0" fontId="0" fillId="0" borderId="0" xfId="0" applyAlignment="1">
      <alignment horizontal="center"/>
    </xf>
    <xf numFmtId="0" fontId="11" fillId="0" borderId="0" xfId="0" applyFont="1"/>
    <xf numFmtId="0" fontId="12" fillId="0" borderId="0" xfId="0" applyFont="1"/>
    <xf numFmtId="0" fontId="11" fillId="0" borderId="0" xfId="0" applyFont="1" applyAlignment="1">
      <alignment vertical="top" wrapText="1"/>
    </xf>
    <xf numFmtId="0" fontId="11" fillId="0" borderId="0" xfId="0" applyFont="1" applyAlignment="1">
      <alignment horizontal="center" vertical="center"/>
    </xf>
    <xf numFmtId="0" fontId="12" fillId="0" borderId="0" xfId="0" applyFont="1" applyAlignment="1">
      <alignment vertical="center"/>
    </xf>
    <xf numFmtId="0" fontId="13" fillId="4" borderId="7" xfId="0" applyFont="1" applyFill="1" applyBorder="1" applyAlignment="1">
      <alignment horizontal="center" vertical="center"/>
    </xf>
    <xf numFmtId="0" fontId="12" fillId="0" borderId="0" xfId="0" applyFont="1" applyAlignment="1">
      <alignment horizontal="center"/>
    </xf>
    <xf numFmtId="0" fontId="13" fillId="4" borderId="7" xfId="0" applyFont="1" applyFill="1" applyBorder="1" applyAlignment="1">
      <alignment horizontal="center" vertical="center" wrapText="1"/>
    </xf>
    <xf numFmtId="0" fontId="11" fillId="0" borderId="0" xfId="0" applyFont="1" applyAlignment="1">
      <alignment vertical="center"/>
    </xf>
    <xf numFmtId="0" fontId="20" fillId="3" borderId="0" xfId="0" applyFont="1" applyFill="1" applyAlignment="1">
      <alignment vertical="center"/>
    </xf>
    <xf numFmtId="0" fontId="29" fillId="0" borderId="0" xfId="0" applyFont="1" applyAlignment="1">
      <alignment horizontal="left"/>
    </xf>
    <xf numFmtId="0" fontId="11" fillId="4" borderId="0" xfId="0" applyFont="1" applyFill="1" applyAlignment="1">
      <alignment vertical="top" wrapText="1"/>
    </xf>
    <xf numFmtId="0" fontId="11" fillId="4" borderId="0" xfId="0" applyFont="1" applyFill="1" applyAlignment="1">
      <alignment vertical="top"/>
    </xf>
    <xf numFmtId="0" fontId="19" fillId="4" borderId="1" xfId="0" applyFont="1" applyFill="1" applyBorder="1" applyAlignment="1">
      <alignment vertical="top" wrapText="1"/>
    </xf>
    <xf numFmtId="0" fontId="11" fillId="3" borderId="0" xfId="0" applyFont="1" applyFill="1"/>
    <xf numFmtId="0" fontId="11" fillId="3" borderId="0" xfId="0" applyFont="1" applyFill="1" applyAlignment="1">
      <alignment vertical="top" wrapText="1"/>
    </xf>
    <xf numFmtId="0" fontId="29" fillId="3" borderId="0" xfId="0" applyFont="1" applyFill="1" applyAlignment="1">
      <alignment vertical="center"/>
    </xf>
    <xf numFmtId="0" fontId="31" fillId="3" borderId="0" xfId="0" applyFont="1" applyFill="1" applyAlignment="1">
      <alignment vertical="center"/>
    </xf>
    <xf numFmtId="0" fontId="31" fillId="3" borderId="0" xfId="0" applyFont="1" applyFill="1" applyAlignment="1">
      <alignment vertical="top" wrapText="1"/>
    </xf>
    <xf numFmtId="0" fontId="25" fillId="3" borderId="0" xfId="0" applyFont="1" applyFill="1" applyAlignment="1">
      <alignment vertical="top" wrapText="1"/>
    </xf>
    <xf numFmtId="0" fontId="25" fillId="3" borderId="0" xfId="0" applyFont="1" applyFill="1"/>
    <xf numFmtId="0" fontId="29" fillId="3" borderId="0" xfId="0" applyFont="1" applyFill="1"/>
    <xf numFmtId="0" fontId="0" fillId="3" borderId="0" xfId="0" applyFill="1"/>
    <xf numFmtId="0" fontId="0" fillId="3" borderId="0" xfId="0" applyFill="1" applyAlignment="1">
      <alignment horizontal="center"/>
    </xf>
    <xf numFmtId="0" fontId="25" fillId="3" borderId="0" xfId="0" applyFont="1" applyFill="1" applyAlignment="1">
      <alignment horizontal="center"/>
    </xf>
    <xf numFmtId="0" fontId="11" fillId="3" borderId="0" xfId="0" applyFont="1" applyFill="1" applyAlignment="1">
      <alignment horizontal="center" vertical="center"/>
    </xf>
    <xf numFmtId="0" fontId="13" fillId="3" borderId="0" xfId="0" applyFont="1" applyFill="1" applyAlignment="1">
      <alignment horizontal="left" vertical="top" wrapText="1"/>
    </xf>
    <xf numFmtId="0" fontId="25" fillId="3" borderId="0" xfId="0" applyFont="1" applyFill="1" applyAlignment="1">
      <alignment horizontal="center" vertical="center"/>
    </xf>
    <xf numFmtId="0" fontId="35" fillId="3" borderId="0" xfId="0" applyFont="1" applyFill="1" applyAlignment="1">
      <alignment horizontal="center" vertical="center"/>
    </xf>
    <xf numFmtId="0" fontId="29" fillId="3" borderId="0" xfId="0" applyFont="1" applyFill="1" applyAlignment="1">
      <alignment horizontal="left"/>
    </xf>
    <xf numFmtId="0" fontId="12" fillId="3" borderId="0" xfId="0" applyFont="1" applyFill="1" applyAlignment="1">
      <alignment horizontal="center" vertical="center"/>
    </xf>
    <xf numFmtId="0" fontId="12" fillId="3" borderId="0" xfId="0" applyFont="1" applyFill="1" applyAlignment="1">
      <alignment vertical="center"/>
    </xf>
    <xf numFmtId="0" fontId="22" fillId="3" borderId="0" xfId="0" applyFont="1" applyFill="1" applyAlignment="1">
      <alignment horizontal="center" vertical="center"/>
    </xf>
    <xf numFmtId="0" fontId="34" fillId="3" borderId="0" xfId="0" applyFont="1" applyFill="1" applyAlignment="1">
      <alignment horizontal="left" vertical="center"/>
    </xf>
    <xf numFmtId="0" fontId="25" fillId="3" borderId="0" xfId="0" applyFont="1" applyFill="1" applyAlignment="1">
      <alignment vertical="center"/>
    </xf>
    <xf numFmtId="0" fontId="28" fillId="3" borderId="0" xfId="0" applyFont="1" applyFill="1" applyAlignment="1">
      <alignment horizontal="center" vertical="center"/>
    </xf>
    <xf numFmtId="0" fontId="12" fillId="3" borderId="0" xfId="0" applyFont="1" applyFill="1" applyAlignment="1">
      <alignment horizontal="left" vertical="center"/>
    </xf>
    <xf numFmtId="0" fontId="25" fillId="0" borderId="0" xfId="0" applyFont="1" applyAlignment="1">
      <alignment vertical="center"/>
    </xf>
    <xf numFmtId="0" fontId="13" fillId="3" borderId="0" xfId="0" applyFont="1" applyFill="1" applyAlignment="1">
      <alignment horizontal="center" vertical="center" wrapText="1"/>
    </xf>
    <xf numFmtId="0" fontId="13" fillId="3" borderId="0" xfId="0" applyFont="1" applyFill="1" applyAlignment="1">
      <alignment horizontal="left" vertical="center" wrapText="1"/>
    </xf>
    <xf numFmtId="0" fontId="12" fillId="3" borderId="0" xfId="0" applyFont="1" applyFill="1" applyAlignment="1">
      <alignment horizontal="right" vertical="center"/>
    </xf>
    <xf numFmtId="0" fontId="25" fillId="3" borderId="0" xfId="0" applyFont="1" applyFill="1" applyAlignment="1">
      <alignment horizontal="right" vertical="center"/>
    </xf>
    <xf numFmtId="0" fontId="19" fillId="4" borderId="27" xfId="0" applyFont="1" applyFill="1" applyBorder="1" applyAlignment="1">
      <alignment horizontal="center" vertical="center" wrapText="1"/>
    </xf>
    <xf numFmtId="3" fontId="17" fillId="3" borderId="0" xfId="0" applyNumberFormat="1" applyFont="1" applyFill="1" applyAlignment="1">
      <alignment vertical="center"/>
    </xf>
    <xf numFmtId="3" fontId="17" fillId="3" borderId="0" xfId="0" applyNumberFormat="1" applyFont="1" applyFill="1" applyAlignment="1">
      <alignment horizontal="center" vertical="center"/>
    </xf>
    <xf numFmtId="0" fontId="17" fillId="3" borderId="0" xfId="0" applyFont="1" applyFill="1"/>
    <xf numFmtId="9" fontId="39" fillId="3" borderId="0" xfId="3" applyFont="1" applyFill="1" applyBorder="1" applyAlignment="1">
      <alignment horizontal="center" vertical="center"/>
    </xf>
    <xf numFmtId="0" fontId="17" fillId="0" borderId="0" xfId="0" applyFont="1"/>
    <xf numFmtId="9" fontId="39" fillId="3" borderId="0" xfId="1" applyFont="1" applyFill="1" applyBorder="1" applyAlignment="1">
      <alignment horizontal="center" vertical="center"/>
    </xf>
    <xf numFmtId="0" fontId="38" fillId="0" borderId="0" xfId="0" applyFont="1" applyAlignment="1">
      <alignment vertical="center" wrapText="1"/>
    </xf>
    <xf numFmtId="0" fontId="13" fillId="4" borderId="7" xfId="0" applyFont="1" applyFill="1" applyBorder="1" applyAlignment="1">
      <alignment horizontal="left" vertical="center"/>
    </xf>
    <xf numFmtId="0" fontId="11" fillId="3" borderId="0" xfId="0" applyFont="1" applyFill="1" applyAlignment="1">
      <alignment horizontal="left" vertical="center"/>
    </xf>
    <xf numFmtId="0" fontId="25" fillId="3" borderId="0" xfId="0" applyFont="1" applyFill="1" applyAlignment="1">
      <alignment horizontal="left" vertical="center"/>
    </xf>
    <xf numFmtId="0" fontId="11" fillId="0" borderId="0" xfId="0" applyFont="1" applyAlignment="1">
      <alignment horizontal="left" vertical="center"/>
    </xf>
    <xf numFmtId="0" fontId="19" fillId="4" borderId="22"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6" xfId="0" applyFont="1" applyFill="1" applyBorder="1" applyAlignment="1">
      <alignment horizontal="center" vertical="center" wrapText="1"/>
    </xf>
    <xf numFmtId="0" fontId="11" fillId="3" borderId="0" xfId="0" applyFont="1" applyFill="1" applyAlignment="1">
      <alignment horizontal="center"/>
    </xf>
    <xf numFmtId="0" fontId="11" fillId="0" borderId="0" xfId="0" applyFont="1" applyAlignment="1">
      <alignment horizontal="center"/>
    </xf>
    <xf numFmtId="0" fontId="11" fillId="3" borderId="0" xfId="0" applyFont="1" applyFill="1" applyAlignment="1">
      <alignment vertical="center"/>
    </xf>
    <xf numFmtId="0" fontId="38" fillId="5" borderId="0" xfId="0" applyFont="1" applyFill="1" applyAlignment="1">
      <alignment vertical="center" wrapText="1"/>
    </xf>
    <xf numFmtId="0" fontId="45" fillId="0" borderId="0" xfId="0" applyFont="1" applyAlignment="1">
      <alignment horizontal="left"/>
    </xf>
    <xf numFmtId="0" fontId="46" fillId="0" borderId="0" xfId="0" applyFont="1"/>
    <xf numFmtId="0" fontId="44" fillId="3" borderId="0" xfId="0" applyFont="1" applyFill="1" applyAlignment="1">
      <alignment vertical="center"/>
    </xf>
    <xf numFmtId="0" fontId="47" fillId="3" borderId="0" xfId="0" applyFont="1" applyFill="1" applyAlignment="1">
      <alignment vertical="center"/>
    </xf>
    <xf numFmtId="0" fontId="48" fillId="3" borderId="0" xfId="0" applyFont="1" applyFill="1" applyAlignment="1">
      <alignment vertical="center"/>
    </xf>
    <xf numFmtId="0" fontId="49" fillId="3" borderId="0" xfId="0" applyFont="1" applyFill="1"/>
    <xf numFmtId="0" fontId="50" fillId="3" borderId="0" xfId="0" applyFont="1" applyFill="1" applyAlignment="1">
      <alignment vertical="center"/>
    </xf>
    <xf numFmtId="0" fontId="50" fillId="3" borderId="0" xfId="0" applyFont="1" applyFill="1" applyAlignment="1">
      <alignment horizontal="left" vertical="center"/>
    </xf>
    <xf numFmtId="0" fontId="49" fillId="3" borderId="0" xfId="0" applyFont="1" applyFill="1" applyAlignment="1">
      <alignment horizontal="center" vertical="center"/>
    </xf>
    <xf numFmtId="10" fontId="25" fillId="3" borderId="0" xfId="0" applyNumberFormat="1" applyFont="1" applyFill="1" applyAlignment="1">
      <alignment horizontal="center" vertical="center"/>
    </xf>
    <xf numFmtId="0" fontId="38" fillId="7" borderId="0" xfId="0" applyFont="1" applyFill="1" applyAlignment="1">
      <alignment vertical="center" wrapText="1"/>
    </xf>
    <xf numFmtId="41" fontId="17" fillId="3" borderId="10" xfId="3" applyNumberFormat="1" applyFont="1" applyFill="1" applyBorder="1" applyAlignment="1">
      <alignment horizontal="right" vertical="center" indent="2"/>
    </xf>
    <xf numFmtId="41" fontId="17" fillId="3" borderId="5" xfId="3" applyNumberFormat="1" applyFont="1" applyFill="1" applyBorder="1" applyAlignment="1">
      <alignment horizontal="right" vertical="center" indent="2"/>
    </xf>
    <xf numFmtId="41" fontId="39" fillId="3" borderId="8" xfId="1" applyNumberFormat="1" applyFont="1" applyFill="1" applyBorder="1" applyAlignment="1">
      <alignment horizontal="right" vertical="center" indent="2"/>
    </xf>
    <xf numFmtId="41" fontId="39" fillId="3" borderId="8" xfId="3" applyNumberFormat="1" applyFont="1" applyFill="1" applyBorder="1" applyAlignment="1">
      <alignment horizontal="right" vertical="center" indent="2"/>
    </xf>
    <xf numFmtId="41" fontId="17" fillId="3" borderId="10" xfId="1" applyNumberFormat="1" applyFont="1" applyFill="1" applyBorder="1" applyAlignment="1">
      <alignment horizontal="center" vertical="center"/>
    </xf>
    <xf numFmtId="41" fontId="17" fillId="3" borderId="5" xfId="1" applyNumberFormat="1" applyFont="1" applyFill="1" applyBorder="1" applyAlignment="1">
      <alignment horizontal="center" vertical="center"/>
    </xf>
    <xf numFmtId="41" fontId="39" fillId="3" borderId="8" xfId="1" applyNumberFormat="1" applyFont="1" applyFill="1" applyBorder="1" applyAlignment="1">
      <alignment horizontal="center" vertical="center"/>
    </xf>
    <xf numFmtId="41" fontId="17" fillId="3" borderId="10" xfId="3" applyNumberFormat="1" applyFont="1" applyFill="1" applyBorder="1" applyAlignment="1">
      <alignment horizontal="center" vertical="center"/>
    </xf>
    <xf numFmtId="41" fontId="17" fillId="3" borderId="5" xfId="3" applyNumberFormat="1" applyFont="1" applyFill="1" applyBorder="1" applyAlignment="1">
      <alignment horizontal="center" vertical="center"/>
    </xf>
    <xf numFmtId="41" fontId="39" fillId="3" borderId="8" xfId="3" applyNumberFormat="1" applyFont="1" applyFill="1" applyBorder="1" applyAlignment="1">
      <alignment horizontal="center" vertical="center"/>
    </xf>
    <xf numFmtId="3" fontId="17" fillId="3" borderId="10" xfId="0" applyNumberFormat="1" applyFont="1" applyFill="1" applyBorder="1" applyAlignment="1">
      <alignment horizontal="center" vertical="center"/>
    </xf>
    <xf numFmtId="3" fontId="17" fillId="3" borderId="11" xfId="0" applyNumberFormat="1" applyFont="1" applyFill="1" applyBorder="1" applyAlignment="1">
      <alignment horizontal="center" vertical="center"/>
    </xf>
    <xf numFmtId="3" fontId="17" fillId="3" borderId="8" xfId="0" applyNumberFormat="1" applyFont="1" applyFill="1" applyBorder="1" applyAlignment="1">
      <alignment horizontal="center" vertical="center"/>
    </xf>
    <xf numFmtId="0" fontId="38" fillId="3" borderId="0" xfId="0" applyFont="1" applyFill="1" applyAlignment="1">
      <alignment vertical="center" wrapText="1"/>
    </xf>
    <xf numFmtId="0" fontId="38" fillId="0" borderId="0" xfId="0" applyFont="1" applyAlignment="1">
      <alignment horizontal="center"/>
    </xf>
    <xf numFmtId="0" fontId="7" fillId="0" borderId="0" xfId="0" applyFont="1" applyAlignment="1">
      <alignment vertical="top"/>
    </xf>
    <xf numFmtId="0" fontId="56" fillId="0" borderId="0" xfId="0" applyFont="1" applyAlignment="1">
      <alignment vertical="top"/>
    </xf>
    <xf numFmtId="0" fontId="57" fillId="0" borderId="0" xfId="0" applyFont="1" applyAlignment="1">
      <alignment vertical="top"/>
    </xf>
    <xf numFmtId="0" fontId="54" fillId="0" borderId="0" xfId="0" applyFont="1" applyAlignment="1">
      <alignment vertical="top"/>
    </xf>
    <xf numFmtId="14" fontId="54" fillId="0" borderId="0" xfId="0" applyNumberFormat="1" applyFont="1" applyAlignment="1">
      <alignment horizontal="left" vertical="top"/>
    </xf>
    <xf numFmtId="0" fontId="55" fillId="0" borderId="42" xfId="0" applyFont="1" applyBorder="1" applyAlignment="1">
      <alignment vertical="top" wrapText="1"/>
    </xf>
    <xf numFmtId="0" fontId="54" fillId="0" borderId="27" xfId="0" applyFont="1" applyBorder="1" applyAlignment="1">
      <alignment horizontal="left" vertical="top" wrapText="1"/>
    </xf>
    <xf numFmtId="0" fontId="54" fillId="0" borderId="27" xfId="0" applyFont="1" applyBorder="1" applyAlignment="1">
      <alignment horizontal="center" vertical="top"/>
    </xf>
    <xf numFmtId="0" fontId="7" fillId="6" borderId="0" xfId="0" applyFont="1" applyFill="1" applyAlignment="1">
      <alignment vertical="top"/>
    </xf>
    <xf numFmtId="0" fontId="54" fillId="0" borderId="47" xfId="0" applyFont="1" applyBorder="1" applyAlignment="1">
      <alignment vertical="top"/>
    </xf>
    <xf numFmtId="0" fontId="58" fillId="9" borderId="48" xfId="5" applyFont="1" applyBorder="1" applyAlignment="1">
      <alignment horizontal="center" vertical="top"/>
    </xf>
    <xf numFmtId="0" fontId="51" fillId="0" borderId="47" xfId="0" applyFont="1" applyBorder="1" applyAlignment="1">
      <alignment vertical="top"/>
    </xf>
    <xf numFmtId="0" fontId="54" fillId="11" borderId="48" xfId="7" applyFont="1" applyBorder="1" applyAlignment="1">
      <alignment horizontal="center" vertical="top" wrapText="1"/>
    </xf>
    <xf numFmtId="0" fontId="12" fillId="4" borderId="0" xfId="0" applyFont="1" applyFill="1"/>
    <xf numFmtId="0" fontId="55" fillId="0" borderId="0" xfId="0" applyFont="1" applyAlignment="1">
      <alignment vertical="top"/>
    </xf>
    <xf numFmtId="0" fontId="51" fillId="0" borderId="0" xfId="0" applyFont="1"/>
    <xf numFmtId="0" fontId="38" fillId="24" borderId="0" xfId="0" applyFont="1" applyFill="1" applyAlignment="1">
      <alignment vertical="center" wrapText="1"/>
    </xf>
    <xf numFmtId="41" fontId="17" fillId="3" borderId="11" xfId="3" applyNumberFormat="1" applyFont="1" applyFill="1" applyBorder="1" applyAlignment="1">
      <alignment horizontal="right" vertical="center" indent="2"/>
    </xf>
    <xf numFmtId="0" fontId="6" fillId="0" borderId="0" xfId="0" applyFont="1" applyAlignment="1">
      <alignment vertical="top"/>
    </xf>
    <xf numFmtId="0" fontId="51" fillId="3" borderId="0" xfId="0" applyFont="1" applyFill="1"/>
    <xf numFmtId="0" fontId="6" fillId="3" borderId="0" xfId="0" applyFont="1" applyFill="1" applyAlignment="1">
      <alignment vertical="top"/>
    </xf>
    <xf numFmtId="0" fontId="54" fillId="3" borderId="0" xfId="0" applyFont="1" applyFill="1" applyAlignment="1">
      <alignment vertical="top"/>
    </xf>
    <xf numFmtId="0" fontId="5" fillId="0" borderId="0" xfId="0" applyFont="1" applyAlignment="1">
      <alignment vertical="top"/>
    </xf>
    <xf numFmtId="0" fontId="11" fillId="0" borderId="0" xfId="0" applyFont="1" applyAlignment="1">
      <alignment horizontal="right" vertical="center"/>
    </xf>
    <xf numFmtId="0" fontId="20" fillId="0" borderId="0" xfId="0" applyFont="1" applyAlignment="1">
      <alignment horizontal="center" vertical="center"/>
    </xf>
    <xf numFmtId="2" fontId="11" fillId="0" borderId="0" xfId="0" applyNumberFormat="1" applyFont="1" applyAlignment="1">
      <alignment horizontal="right" vertical="center"/>
    </xf>
    <xf numFmtId="0" fontId="61" fillId="0" borderId="0" xfId="2" applyFont="1" applyAlignment="1">
      <alignment vertical="center"/>
    </xf>
    <xf numFmtId="0" fontId="13" fillId="4" borderId="0" xfId="0" applyFont="1" applyFill="1" applyAlignment="1">
      <alignment horizontal="center" vertical="center" wrapText="1"/>
    </xf>
    <xf numFmtId="0" fontId="11" fillId="0" borderId="64" xfId="0" applyFont="1" applyBorder="1"/>
    <xf numFmtId="0" fontId="11" fillId="0" borderId="65" xfId="0" applyFont="1" applyBorder="1"/>
    <xf numFmtId="0" fontId="11" fillId="0" borderId="66" xfId="0" applyFont="1" applyBorder="1"/>
    <xf numFmtId="0" fontId="19" fillId="4" borderId="64" xfId="0" applyFont="1" applyFill="1" applyBorder="1" applyAlignment="1">
      <alignment vertical="top" wrapText="1"/>
    </xf>
    <xf numFmtId="0" fontId="13" fillId="4" borderId="64" xfId="0" applyFont="1" applyFill="1" applyBorder="1" applyAlignment="1">
      <alignment vertical="top" wrapText="1"/>
    </xf>
    <xf numFmtId="0" fontId="13" fillId="4" borderId="65" xfId="0" applyFont="1" applyFill="1" applyBorder="1" applyAlignment="1">
      <alignment wrapText="1"/>
    </xf>
    <xf numFmtId="0" fontId="13" fillId="4" borderId="66" xfId="0" applyFont="1" applyFill="1" applyBorder="1" applyAlignment="1">
      <alignment wrapText="1"/>
    </xf>
    <xf numFmtId="0" fontId="13" fillId="2" borderId="72" xfId="0" applyFont="1" applyFill="1" applyBorder="1" applyAlignment="1">
      <alignment horizontal="left" vertical="center"/>
    </xf>
    <xf numFmtId="0" fontId="11" fillId="0" borderId="73" xfId="0" applyFont="1" applyBorder="1"/>
    <xf numFmtId="0" fontId="11" fillId="0" borderId="74" xfId="0" applyFont="1" applyBorder="1"/>
    <xf numFmtId="0" fontId="11" fillId="0" borderId="75" xfId="0" applyFont="1" applyBorder="1"/>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3" fillId="4" borderId="79" xfId="0" applyFont="1" applyFill="1" applyBorder="1" applyAlignment="1">
      <alignment horizontal="center" vertical="center" wrapText="1"/>
    </xf>
    <xf numFmtId="0" fontId="13" fillId="4" borderId="80" xfId="0" applyFont="1" applyFill="1" applyBorder="1" applyAlignment="1">
      <alignment horizontal="center" vertical="center" wrapText="1"/>
    </xf>
    <xf numFmtId="0" fontId="13" fillId="4" borderId="0" xfId="0" applyFont="1" applyFill="1" applyAlignment="1">
      <alignment horizontal="center" vertical="center"/>
    </xf>
    <xf numFmtId="0" fontId="17" fillId="3" borderId="0" xfId="0" applyFont="1" applyFill="1" applyAlignment="1">
      <alignment horizontal="left" vertical="top"/>
    </xf>
    <xf numFmtId="165" fontId="17" fillId="22" borderId="95" xfId="0" applyNumberFormat="1" applyFont="1" applyFill="1" applyBorder="1" applyAlignment="1">
      <alignment horizontal="center" vertical="center"/>
    </xf>
    <xf numFmtId="0" fontId="13" fillId="4" borderId="76" xfId="0" applyFont="1" applyFill="1" applyBorder="1" applyAlignment="1">
      <alignment horizontal="center" vertical="center"/>
    </xf>
    <xf numFmtId="0" fontId="13" fillId="4" borderId="77" xfId="0" applyFont="1" applyFill="1" applyBorder="1" applyAlignment="1">
      <alignment horizontal="center" vertical="center"/>
    </xf>
    <xf numFmtId="0" fontId="13" fillId="4" borderId="77" xfId="0" applyFont="1" applyFill="1" applyBorder="1" applyAlignment="1">
      <alignment horizontal="left" vertical="center"/>
    </xf>
    <xf numFmtId="0" fontId="13" fillId="4" borderId="76" xfId="0" applyFont="1" applyFill="1" applyBorder="1" applyAlignment="1">
      <alignment horizontal="center" vertical="center" wrapText="1"/>
    </xf>
    <xf numFmtId="0" fontId="13" fillId="4" borderId="77" xfId="0" applyFont="1" applyFill="1" applyBorder="1" applyAlignment="1">
      <alignment horizontal="center" vertical="center" wrapText="1"/>
    </xf>
    <xf numFmtId="0" fontId="13" fillId="4" borderId="78" xfId="0" applyFont="1" applyFill="1" applyBorder="1" applyAlignment="1">
      <alignment horizontal="center" vertical="center" wrapText="1"/>
    </xf>
    <xf numFmtId="0" fontId="13" fillId="4" borderId="79" xfId="0" applyFont="1" applyFill="1" applyBorder="1" applyAlignment="1">
      <alignment horizontal="center" vertical="center"/>
    </xf>
    <xf numFmtId="0" fontId="13" fillId="4" borderId="112" xfId="0" applyFont="1" applyFill="1" applyBorder="1" applyAlignment="1">
      <alignment vertical="top" wrapText="1"/>
    </xf>
    <xf numFmtId="0" fontId="13" fillId="4" borderId="113" xfId="0" applyFont="1" applyFill="1" applyBorder="1" applyAlignment="1">
      <alignment vertical="top" wrapText="1"/>
    </xf>
    <xf numFmtId="0" fontId="13" fillId="4" borderId="114" xfId="0" applyFont="1" applyFill="1" applyBorder="1" applyAlignment="1">
      <alignment vertical="top" wrapText="1"/>
    </xf>
    <xf numFmtId="0" fontId="17" fillId="4" borderId="115" xfId="0" applyFont="1" applyFill="1" applyBorder="1" applyAlignment="1">
      <alignment vertical="top" wrapText="1"/>
    </xf>
    <xf numFmtId="0" fontId="17" fillId="4" borderId="116" xfId="0" applyFont="1" applyFill="1" applyBorder="1" applyAlignment="1">
      <alignment vertical="top" wrapText="1"/>
    </xf>
    <xf numFmtId="0" fontId="13" fillId="4" borderId="116" xfId="0" applyFont="1" applyFill="1" applyBorder="1" applyAlignment="1">
      <alignment vertical="top" wrapText="1"/>
    </xf>
    <xf numFmtId="0" fontId="13" fillId="4" borderId="117" xfId="0" applyFont="1" applyFill="1" applyBorder="1" applyAlignment="1">
      <alignment vertical="top" wrapText="1"/>
    </xf>
    <xf numFmtId="9" fontId="17" fillId="3" borderId="95" xfId="0" applyNumberFormat="1" applyFont="1" applyFill="1" applyBorder="1" applyAlignment="1">
      <alignment horizontal="center" vertical="center"/>
    </xf>
    <xf numFmtId="165" fontId="17" fillId="22" borderId="120" xfId="0" applyNumberFormat="1" applyFont="1" applyFill="1" applyBorder="1" applyAlignment="1">
      <alignment horizontal="center" vertical="center"/>
    </xf>
    <xf numFmtId="9" fontId="17" fillId="22" borderId="95" xfId="0" applyNumberFormat="1" applyFont="1" applyFill="1" applyBorder="1" applyAlignment="1">
      <alignment horizontal="center" vertical="center"/>
    </xf>
    <xf numFmtId="165" fontId="17" fillId="3" borderId="95" xfId="0" applyNumberFormat="1" applyFont="1" applyFill="1" applyBorder="1" applyAlignment="1">
      <alignment horizontal="center" vertical="center"/>
    </xf>
    <xf numFmtId="0" fontId="14" fillId="3" borderId="0" xfId="0" applyFont="1" applyFill="1" applyAlignment="1">
      <alignment horizontal="left" vertical="center"/>
    </xf>
    <xf numFmtId="9" fontId="17" fillId="3" borderId="0" xfId="0" applyNumberFormat="1" applyFont="1" applyFill="1" applyAlignment="1">
      <alignment horizontal="center" vertical="center"/>
    </xf>
    <xf numFmtId="0" fontId="13" fillId="3" borderId="0" xfId="0" applyFont="1" applyFill="1" applyAlignment="1">
      <alignment horizontal="left" vertical="center"/>
    </xf>
    <xf numFmtId="0" fontId="13" fillId="3" borderId="0" xfId="0" applyFont="1" applyFill="1" applyAlignment="1">
      <alignment vertical="top" wrapText="1"/>
    </xf>
    <xf numFmtId="9" fontId="17" fillId="22" borderId="132" xfId="0" applyNumberFormat="1" applyFont="1" applyFill="1" applyBorder="1" applyAlignment="1">
      <alignment vertical="center"/>
    </xf>
    <xf numFmtId="10" fontId="17" fillId="22" borderId="133" xfId="0" applyNumberFormat="1" applyFont="1" applyFill="1" applyBorder="1" applyAlignment="1">
      <alignment horizontal="center" vertical="center"/>
    </xf>
    <xf numFmtId="9" fontId="17" fillId="22" borderId="134" xfId="0" applyNumberFormat="1" applyFont="1" applyFill="1" applyBorder="1" applyAlignment="1">
      <alignment vertical="center"/>
    </xf>
    <xf numFmtId="10" fontId="17" fillId="22" borderId="135" xfId="0" applyNumberFormat="1" applyFont="1" applyFill="1" applyBorder="1" applyAlignment="1">
      <alignment horizontal="center" vertical="center"/>
    </xf>
    <xf numFmtId="9" fontId="17" fillId="22" borderId="136" xfId="0" applyNumberFormat="1" applyFont="1" applyFill="1" applyBorder="1" applyAlignment="1">
      <alignment vertical="center"/>
    </xf>
    <xf numFmtId="10" fontId="17" fillId="22" borderId="137" xfId="0" applyNumberFormat="1" applyFont="1" applyFill="1" applyBorder="1" applyAlignment="1">
      <alignment horizontal="center" vertical="center"/>
    </xf>
    <xf numFmtId="9" fontId="17" fillId="3" borderId="138" xfId="0" applyNumberFormat="1" applyFont="1" applyFill="1" applyBorder="1" applyAlignment="1">
      <alignment vertical="center"/>
    </xf>
    <xf numFmtId="10" fontId="17" fillId="3" borderId="139" xfId="0" applyNumberFormat="1" applyFont="1" applyFill="1" applyBorder="1" applyAlignment="1">
      <alignment horizontal="center" vertical="center"/>
    </xf>
    <xf numFmtId="9" fontId="17" fillId="3" borderId="134" xfId="0" applyNumberFormat="1" applyFont="1" applyFill="1" applyBorder="1" applyAlignment="1">
      <alignment vertical="center"/>
    </xf>
    <xf numFmtId="10" fontId="17" fillId="3" borderId="135" xfId="0" applyNumberFormat="1" applyFont="1" applyFill="1" applyBorder="1" applyAlignment="1">
      <alignment horizontal="center" vertical="center"/>
    </xf>
    <xf numFmtId="9" fontId="17" fillId="3" borderId="136" xfId="0" applyNumberFormat="1" applyFont="1" applyFill="1" applyBorder="1" applyAlignment="1">
      <alignment vertical="center"/>
    </xf>
    <xf numFmtId="10" fontId="17" fillId="3" borderId="137" xfId="0" applyNumberFormat="1" applyFont="1" applyFill="1" applyBorder="1" applyAlignment="1">
      <alignment horizontal="center" vertical="center"/>
    </xf>
    <xf numFmtId="9" fontId="39" fillId="22" borderId="90" xfId="0" applyNumberFormat="1" applyFont="1" applyFill="1" applyBorder="1" applyAlignment="1">
      <alignment horizontal="left" vertical="center"/>
    </xf>
    <xf numFmtId="9" fontId="39" fillId="3" borderId="90" xfId="0" applyNumberFormat="1" applyFont="1" applyFill="1" applyBorder="1" applyAlignment="1">
      <alignment horizontal="left" vertical="center"/>
    </xf>
    <xf numFmtId="9" fontId="39" fillId="22" borderId="140" xfId="0" applyNumberFormat="1" applyFont="1" applyFill="1" applyBorder="1" applyAlignment="1">
      <alignment horizontal="left" vertical="center"/>
    </xf>
    <xf numFmtId="9" fontId="39" fillId="22" borderId="141" xfId="0" applyNumberFormat="1" applyFont="1" applyFill="1" applyBorder="1" applyAlignment="1">
      <alignment horizontal="center" vertical="center"/>
    </xf>
    <xf numFmtId="10" fontId="39" fillId="3" borderId="142" xfId="0" applyNumberFormat="1" applyFont="1" applyFill="1" applyBorder="1" applyAlignment="1">
      <alignment horizontal="center" vertical="center"/>
    </xf>
    <xf numFmtId="9" fontId="39" fillId="22" borderId="143" xfId="0" applyNumberFormat="1" applyFont="1" applyFill="1" applyBorder="1" applyAlignment="1">
      <alignment horizontal="left" vertical="center"/>
    </xf>
    <xf numFmtId="9" fontId="39" fillId="22" borderId="142" xfId="0" applyNumberFormat="1" applyFont="1" applyFill="1" applyBorder="1" applyAlignment="1">
      <alignment horizontal="center" vertical="center"/>
    </xf>
    <xf numFmtId="10" fontId="39" fillId="22" borderId="142" xfId="0" applyNumberFormat="1" applyFont="1" applyFill="1" applyBorder="1" applyAlignment="1">
      <alignment horizontal="center" vertical="center"/>
    </xf>
    <xf numFmtId="9" fontId="39" fillId="3" borderId="143" xfId="0" applyNumberFormat="1" applyFont="1" applyFill="1" applyBorder="1" applyAlignment="1">
      <alignment horizontal="left" vertical="center"/>
    </xf>
    <xf numFmtId="9" fontId="39" fillId="3" borderId="142" xfId="0" applyNumberFormat="1" applyFont="1" applyFill="1" applyBorder="1" applyAlignment="1">
      <alignment horizontal="center" vertical="center"/>
    </xf>
    <xf numFmtId="9" fontId="17" fillId="22" borderId="148" xfId="0" applyNumberFormat="1" applyFont="1" applyFill="1" applyBorder="1" applyAlignment="1">
      <alignment vertical="center"/>
    </xf>
    <xf numFmtId="10" fontId="17" fillId="22" borderId="149" xfId="0" applyNumberFormat="1" applyFont="1" applyFill="1" applyBorder="1" applyAlignment="1">
      <alignment horizontal="center" vertical="center"/>
    </xf>
    <xf numFmtId="9" fontId="17" fillId="3" borderId="150" xfId="0" applyNumberFormat="1" applyFont="1" applyFill="1" applyBorder="1" applyAlignment="1">
      <alignment vertical="center"/>
    </xf>
    <xf numFmtId="10" fontId="17" fillId="3" borderId="151" xfId="0" applyNumberFormat="1" applyFont="1" applyFill="1" applyBorder="1" applyAlignment="1">
      <alignment horizontal="center" vertical="center"/>
    </xf>
    <xf numFmtId="9" fontId="39" fillId="3" borderId="152" xfId="0" applyNumberFormat="1" applyFont="1" applyFill="1" applyBorder="1" applyAlignment="1">
      <alignment horizontal="left" vertical="center"/>
    </xf>
    <xf numFmtId="10" fontId="39" fillId="3" borderId="153" xfId="0" applyNumberFormat="1" applyFont="1" applyFill="1" applyBorder="1" applyAlignment="1">
      <alignment horizontal="center" vertical="center"/>
    </xf>
    <xf numFmtId="9" fontId="17" fillId="3" borderId="154" xfId="0" applyNumberFormat="1" applyFont="1" applyFill="1" applyBorder="1" applyAlignment="1">
      <alignment horizontal="center" vertical="center"/>
    </xf>
    <xf numFmtId="9" fontId="39" fillId="3" borderId="153" xfId="0" applyNumberFormat="1" applyFont="1" applyFill="1" applyBorder="1" applyAlignment="1">
      <alignment horizontal="center" vertical="center"/>
    </xf>
    <xf numFmtId="165" fontId="17" fillId="3" borderId="154" xfId="0" applyNumberFormat="1" applyFont="1" applyFill="1" applyBorder="1" applyAlignment="1">
      <alignment horizontal="center" vertical="center"/>
    </xf>
    <xf numFmtId="10" fontId="39" fillId="22" borderId="155" xfId="3" applyNumberFormat="1" applyFont="1" applyFill="1" applyBorder="1" applyAlignment="1">
      <alignment horizontal="center" vertical="center"/>
    </xf>
    <xf numFmtId="10" fontId="39" fillId="22" borderId="156" xfId="3" applyNumberFormat="1" applyFont="1" applyFill="1" applyBorder="1" applyAlignment="1">
      <alignment horizontal="center" vertical="center"/>
    </xf>
    <xf numFmtId="10" fontId="39" fillId="22" borderId="157" xfId="3" applyNumberFormat="1" applyFont="1" applyFill="1" applyBorder="1" applyAlignment="1">
      <alignment horizontal="center" vertical="center"/>
    </xf>
    <xf numFmtId="10" fontId="39" fillId="3" borderId="158" xfId="1" applyNumberFormat="1" applyFont="1" applyFill="1" applyBorder="1" applyAlignment="1">
      <alignment horizontal="center" vertical="center"/>
    </xf>
    <xf numFmtId="10" fontId="39" fillId="3" borderId="156" xfId="1" applyNumberFormat="1" applyFont="1" applyFill="1" applyBorder="1" applyAlignment="1">
      <alignment horizontal="center" vertical="center"/>
    </xf>
    <xf numFmtId="10" fontId="39" fillId="3" borderId="157" xfId="1" applyNumberFormat="1" applyFont="1" applyFill="1" applyBorder="1" applyAlignment="1">
      <alignment horizontal="center" vertical="center"/>
    </xf>
    <xf numFmtId="10" fontId="39" fillId="3" borderId="159" xfId="1" applyNumberFormat="1" applyFont="1" applyFill="1" applyBorder="1" applyAlignment="1">
      <alignment horizontal="center" vertical="center"/>
    </xf>
    <xf numFmtId="10" fontId="39" fillId="22" borderId="160" xfId="3" applyNumberFormat="1" applyFont="1" applyFill="1" applyBorder="1" applyAlignment="1">
      <alignment horizontal="center" vertical="center"/>
    </xf>
    <xf numFmtId="0" fontId="17" fillId="3" borderId="168" xfId="0" applyFont="1" applyFill="1" applyBorder="1" applyAlignment="1">
      <alignment horizontal="left" vertical="top" wrapText="1"/>
    </xf>
    <xf numFmtId="41" fontId="17" fillId="3" borderId="168" xfId="0" applyNumberFormat="1" applyFont="1" applyFill="1" applyBorder="1" applyAlignment="1">
      <alignment horizontal="center" vertical="top" wrapText="1"/>
    </xf>
    <xf numFmtId="3" fontId="17" fillId="3" borderId="168" xfId="3" applyNumberFormat="1" applyFont="1" applyFill="1" applyBorder="1" applyAlignment="1">
      <alignment horizontal="right" vertical="center" indent="1"/>
    </xf>
    <xf numFmtId="0" fontId="17" fillId="22" borderId="168" xfId="0" applyFont="1" applyFill="1" applyBorder="1" applyAlignment="1">
      <alignment horizontal="left" wrapText="1"/>
    </xf>
    <xf numFmtId="41" fontId="17" fillId="22" borderId="168" xfId="0" applyNumberFormat="1" applyFont="1" applyFill="1" applyBorder="1" applyAlignment="1">
      <alignment horizontal="center" wrapText="1"/>
    </xf>
    <xf numFmtId="3" fontId="17" fillId="22" borderId="168" xfId="3" applyNumberFormat="1" applyFont="1" applyFill="1" applyBorder="1" applyAlignment="1">
      <alignment horizontal="right" vertical="center" indent="1"/>
    </xf>
    <xf numFmtId="0" fontId="17" fillId="22" borderId="170" xfId="0" applyFont="1" applyFill="1" applyBorder="1" applyAlignment="1">
      <alignment horizontal="left" wrapText="1"/>
    </xf>
    <xf numFmtId="41" fontId="17" fillId="22" borderId="170" xfId="0" applyNumberFormat="1" applyFont="1" applyFill="1" applyBorder="1" applyAlignment="1">
      <alignment horizontal="center" wrapText="1"/>
    </xf>
    <xf numFmtId="3" fontId="17" fillId="22" borderId="170" xfId="3" applyNumberFormat="1" applyFont="1" applyFill="1" applyBorder="1" applyAlignment="1">
      <alignment horizontal="right" vertical="center" indent="1"/>
    </xf>
    <xf numFmtId="0" fontId="17" fillId="3" borderId="170" xfId="0" applyFont="1" applyFill="1" applyBorder="1" applyAlignment="1">
      <alignment horizontal="left" vertical="top" wrapText="1"/>
    </xf>
    <xf numFmtId="3" fontId="17" fillId="3" borderId="170" xfId="3" applyNumberFormat="1" applyFont="1" applyFill="1" applyBorder="1" applyAlignment="1">
      <alignment horizontal="right" vertical="center" indent="1"/>
    </xf>
    <xf numFmtId="41" fontId="17" fillId="3" borderId="170" xfId="0" applyNumberFormat="1" applyFont="1" applyFill="1" applyBorder="1" applyAlignment="1">
      <alignment horizontal="center" vertical="top" wrapText="1"/>
    </xf>
    <xf numFmtId="0" fontId="17" fillId="3" borderId="168" xfId="0" applyFont="1" applyFill="1" applyBorder="1" applyAlignment="1">
      <alignment horizontal="left" wrapText="1"/>
    </xf>
    <xf numFmtId="41" fontId="17" fillId="3" borderId="168" xfId="0" applyNumberFormat="1" applyFont="1" applyFill="1" applyBorder="1" applyAlignment="1">
      <alignment horizontal="center" wrapText="1"/>
    </xf>
    <xf numFmtId="0" fontId="17" fillId="3" borderId="170" xfId="0" applyFont="1" applyFill="1" applyBorder="1" applyAlignment="1">
      <alignment horizontal="left" wrapText="1"/>
    </xf>
    <xf numFmtId="41" fontId="17" fillId="3" borderId="170" xfId="0" applyNumberFormat="1" applyFont="1" applyFill="1" applyBorder="1" applyAlignment="1">
      <alignment horizontal="center" wrapText="1"/>
    </xf>
    <xf numFmtId="41" fontId="17" fillId="22" borderId="168" xfId="0" applyNumberFormat="1" applyFont="1" applyFill="1" applyBorder="1" applyAlignment="1">
      <alignment horizontal="center" vertical="top" wrapText="1"/>
    </xf>
    <xf numFmtId="41" fontId="17" fillId="22" borderId="170" xfId="0" applyNumberFormat="1" applyFont="1" applyFill="1" applyBorder="1" applyAlignment="1">
      <alignment horizontal="center" vertical="top" wrapText="1"/>
    </xf>
    <xf numFmtId="0" fontId="17" fillId="0" borderId="171" xfId="0" applyFont="1" applyBorder="1"/>
    <xf numFmtId="3" fontId="39" fillId="0" borderId="172" xfId="0" applyNumberFormat="1" applyFont="1" applyBorder="1"/>
    <xf numFmtId="0" fontId="17" fillId="0" borderId="173" xfId="0" applyFont="1" applyBorder="1"/>
    <xf numFmtId="3" fontId="17" fillId="0" borderId="173" xfId="0" applyNumberFormat="1" applyFont="1" applyBorder="1"/>
    <xf numFmtId="3" fontId="39" fillId="0" borderId="174" xfId="0" applyNumberFormat="1" applyFont="1" applyBorder="1"/>
    <xf numFmtId="0" fontId="39" fillId="0" borderId="175" xfId="0" applyFont="1" applyBorder="1"/>
    <xf numFmtId="0" fontId="39" fillId="0" borderId="176" xfId="0" applyFont="1" applyBorder="1"/>
    <xf numFmtId="0" fontId="39" fillId="0" borderId="0" xfId="0" applyFont="1"/>
    <xf numFmtId="0" fontId="38" fillId="22" borderId="61" xfId="0" applyFont="1" applyFill="1" applyBorder="1" applyAlignment="1">
      <alignment horizontal="center"/>
    </xf>
    <xf numFmtId="0" fontId="17" fillId="22" borderId="62" xfId="0" applyFont="1" applyFill="1" applyBorder="1" applyAlignment="1">
      <alignment horizontal="center" vertical="top" wrapText="1"/>
    </xf>
    <xf numFmtId="0" fontId="38" fillId="3" borderId="64" xfId="0" applyFont="1" applyFill="1" applyBorder="1" applyAlignment="1">
      <alignment horizontal="center"/>
    </xf>
    <xf numFmtId="0" fontId="17" fillId="3" borderId="65" xfId="0" applyFont="1" applyFill="1" applyBorder="1" applyAlignment="1">
      <alignment horizontal="center" vertical="top" wrapText="1"/>
    </xf>
    <xf numFmtId="0" fontId="17" fillId="3" borderId="65" xfId="0" applyFont="1" applyFill="1" applyBorder="1" applyAlignment="1">
      <alignment horizontal="left" vertical="top"/>
    </xf>
    <xf numFmtId="0" fontId="17" fillId="3" borderId="65" xfId="0" applyFont="1" applyFill="1" applyBorder="1" applyAlignment="1">
      <alignment horizontal="left" wrapText="1"/>
    </xf>
    <xf numFmtId="41" fontId="42" fillId="3" borderId="65" xfId="3" applyNumberFormat="1" applyFont="1" applyFill="1" applyBorder="1" applyAlignment="1">
      <alignment horizontal="right" vertical="center" indent="3"/>
    </xf>
    <xf numFmtId="41" fontId="43" fillId="3" borderId="66" xfId="3" applyNumberFormat="1" applyFont="1" applyFill="1" applyBorder="1" applyAlignment="1">
      <alignment horizontal="right" vertical="center" indent="3"/>
    </xf>
    <xf numFmtId="0" fontId="38" fillId="22" borderId="64" xfId="0" applyFont="1" applyFill="1" applyBorder="1" applyAlignment="1">
      <alignment horizontal="center"/>
    </xf>
    <xf numFmtId="0" fontId="17" fillId="22" borderId="65" xfId="0" applyFont="1" applyFill="1" applyBorder="1" applyAlignment="1">
      <alignment horizontal="center" vertical="top" wrapText="1"/>
    </xf>
    <xf numFmtId="0" fontId="17" fillId="22" borderId="65" xfId="0" applyFont="1" applyFill="1" applyBorder="1" applyAlignment="1">
      <alignment horizontal="left" vertical="top"/>
    </xf>
    <xf numFmtId="0" fontId="17" fillId="22" borderId="65" xfId="0" applyFont="1" applyFill="1" applyBorder="1" applyAlignment="1">
      <alignment horizontal="left" wrapText="1"/>
    </xf>
    <xf numFmtId="41" fontId="43" fillId="22" borderId="65" xfId="1" applyNumberFormat="1" applyFont="1" applyFill="1" applyBorder="1" applyAlignment="1">
      <alignment horizontal="right" vertical="center" indent="3"/>
    </xf>
    <xf numFmtId="41" fontId="43" fillId="22" borderId="66" xfId="1" applyNumberFormat="1" applyFont="1" applyFill="1" applyBorder="1" applyAlignment="1">
      <alignment horizontal="right" vertical="center" indent="3"/>
    </xf>
    <xf numFmtId="41" fontId="42" fillId="22" borderId="65" xfId="3" applyNumberFormat="1" applyFont="1" applyFill="1" applyBorder="1" applyAlignment="1">
      <alignment horizontal="right" vertical="center" indent="3"/>
    </xf>
    <xf numFmtId="41" fontId="43" fillId="22" borderId="65" xfId="3" applyNumberFormat="1" applyFont="1" applyFill="1" applyBorder="1" applyAlignment="1">
      <alignment horizontal="right" vertical="center" indent="3"/>
    </xf>
    <xf numFmtId="41" fontId="43" fillId="22" borderId="66" xfId="3" applyNumberFormat="1" applyFont="1" applyFill="1" applyBorder="1" applyAlignment="1">
      <alignment horizontal="right" vertical="center" indent="3"/>
    </xf>
    <xf numFmtId="41" fontId="42" fillId="3" borderId="65" xfId="3" applyNumberFormat="1" applyFont="1" applyFill="1" applyBorder="1" applyAlignment="1">
      <alignment horizontal="right" vertical="top" indent="3"/>
    </xf>
    <xf numFmtId="41" fontId="43" fillId="3" borderId="65" xfId="3" applyNumberFormat="1" applyFont="1" applyFill="1" applyBorder="1" applyAlignment="1">
      <alignment horizontal="right" vertical="center" indent="3"/>
    </xf>
    <xf numFmtId="41" fontId="42" fillId="22" borderId="65" xfId="1" applyNumberFormat="1" applyFont="1" applyFill="1" applyBorder="1" applyAlignment="1">
      <alignment horizontal="right" vertical="center" indent="3"/>
    </xf>
    <xf numFmtId="41" fontId="42" fillId="3" borderId="65" xfId="1" applyNumberFormat="1" applyFont="1" applyFill="1" applyBorder="1" applyAlignment="1">
      <alignment horizontal="right" vertical="top" indent="3"/>
    </xf>
    <xf numFmtId="41" fontId="42" fillId="3" borderId="65" xfId="1" applyNumberFormat="1" applyFont="1" applyFill="1" applyBorder="1" applyAlignment="1">
      <alignment horizontal="right" vertical="center" indent="3"/>
    </xf>
    <xf numFmtId="41" fontId="43" fillId="3" borderId="65" xfId="1" applyNumberFormat="1" applyFont="1" applyFill="1" applyBorder="1" applyAlignment="1">
      <alignment horizontal="right" vertical="center" indent="3"/>
    </xf>
    <xf numFmtId="41" fontId="43" fillId="3" borderId="66" xfId="1" applyNumberFormat="1" applyFont="1" applyFill="1" applyBorder="1" applyAlignment="1">
      <alignment horizontal="right" vertical="center" indent="3"/>
    </xf>
    <xf numFmtId="41" fontId="42" fillId="22" borderId="65" xfId="1" applyNumberFormat="1" applyFont="1" applyFill="1" applyBorder="1" applyAlignment="1">
      <alignment horizontal="right" vertical="top" indent="3"/>
    </xf>
    <xf numFmtId="0" fontId="38" fillId="3" borderId="124" xfId="0" applyFont="1" applyFill="1" applyBorder="1" applyAlignment="1">
      <alignment horizontal="center"/>
    </xf>
    <xf numFmtId="0" fontId="17" fillId="3" borderId="125" xfId="0" applyFont="1" applyFill="1" applyBorder="1" applyAlignment="1">
      <alignment horizontal="center" vertical="top" wrapText="1"/>
    </xf>
    <xf numFmtId="0" fontId="17" fillId="22" borderId="65" xfId="0" applyFont="1" applyFill="1" applyBorder="1" applyAlignment="1">
      <alignment horizontal="center" wrapText="1"/>
    </xf>
    <xf numFmtId="0" fontId="17" fillId="22" borderId="65" xfId="0" applyFont="1" applyFill="1" applyBorder="1" applyAlignment="1">
      <alignment horizontal="left"/>
    </xf>
    <xf numFmtId="0" fontId="17" fillId="2" borderId="0" xfId="0" applyFont="1" applyFill="1" applyAlignment="1">
      <alignment horizontal="center" vertical="center"/>
    </xf>
    <xf numFmtId="41" fontId="17" fillId="22" borderId="10" xfId="3" applyNumberFormat="1" applyFont="1" applyFill="1" applyBorder="1" applyAlignment="1">
      <alignment horizontal="right" vertical="center" indent="2"/>
    </xf>
    <xf numFmtId="41" fontId="17" fillId="22" borderId="5" xfId="3" applyNumberFormat="1" applyFont="1" applyFill="1" applyBorder="1" applyAlignment="1">
      <alignment horizontal="right" vertical="center" indent="2"/>
    </xf>
    <xf numFmtId="41" fontId="39" fillId="22" borderId="8" xfId="3" applyNumberFormat="1" applyFont="1" applyFill="1" applyBorder="1" applyAlignment="1">
      <alignment horizontal="right" vertical="center" indent="2"/>
    </xf>
    <xf numFmtId="41" fontId="39" fillId="22" borderId="8" xfId="3" applyNumberFormat="1" applyFont="1" applyFill="1" applyBorder="1" applyAlignment="1">
      <alignment horizontal="center" vertical="center"/>
    </xf>
    <xf numFmtId="41" fontId="17" fillId="22" borderId="10" xfId="3" applyNumberFormat="1" applyFont="1" applyFill="1" applyBorder="1" applyAlignment="1">
      <alignment horizontal="center" vertical="center"/>
    </xf>
    <xf numFmtId="41" fontId="17" fillId="22" borderId="5" xfId="3" applyNumberFormat="1" applyFont="1" applyFill="1" applyBorder="1" applyAlignment="1">
      <alignment horizontal="center" vertical="center"/>
    </xf>
    <xf numFmtId="41" fontId="39" fillId="22" borderId="8" xfId="3" applyNumberFormat="1" applyFont="1" applyFill="1" applyBorder="1" applyAlignment="1">
      <alignment horizontal="right" vertical="center"/>
    </xf>
    <xf numFmtId="0" fontId="13" fillId="4" borderId="180" xfId="0" applyFont="1" applyFill="1" applyBorder="1" applyAlignment="1">
      <alignment horizontal="center" vertical="center"/>
    </xf>
    <xf numFmtId="0" fontId="13" fillId="4" borderId="181" xfId="0" applyFont="1" applyFill="1" applyBorder="1" applyAlignment="1">
      <alignment horizontal="center" vertical="center" wrapText="1"/>
    </xf>
    <xf numFmtId="0" fontId="17" fillId="22" borderId="182" xfId="0" applyFont="1" applyFill="1" applyBorder="1" applyAlignment="1">
      <alignment horizontal="left" wrapText="1"/>
    </xf>
    <xf numFmtId="41" fontId="17" fillId="22" borderId="183" xfId="3" applyNumberFormat="1" applyFont="1" applyFill="1" applyBorder="1" applyAlignment="1">
      <alignment horizontal="right" vertical="center" indent="2"/>
    </xf>
    <xf numFmtId="0" fontId="17" fillId="22" borderId="184" xfId="0" applyFont="1" applyFill="1" applyBorder="1" applyAlignment="1">
      <alignment horizontal="left" wrapText="1"/>
    </xf>
    <xf numFmtId="0" fontId="39" fillId="22" borderId="185" xfId="0" applyFont="1" applyFill="1" applyBorder="1" applyAlignment="1">
      <alignment horizontal="left" wrapText="1"/>
    </xf>
    <xf numFmtId="41" fontId="39" fillId="22" borderId="186" xfId="3" applyNumberFormat="1" applyFont="1" applyFill="1" applyBorder="1" applyAlignment="1">
      <alignment horizontal="right" vertical="center" indent="2"/>
    </xf>
    <xf numFmtId="41" fontId="39" fillId="22" borderId="190" xfId="0" applyNumberFormat="1" applyFont="1" applyFill="1" applyBorder="1"/>
    <xf numFmtId="41" fontId="17" fillId="3" borderId="188" xfId="3" applyNumberFormat="1" applyFont="1" applyFill="1" applyBorder="1" applyAlignment="1">
      <alignment horizontal="right" vertical="center" indent="2"/>
    </xf>
    <xf numFmtId="0" fontId="17" fillId="3" borderId="189" xfId="0" applyFont="1" applyFill="1" applyBorder="1" applyAlignment="1">
      <alignment horizontal="left" wrapText="1"/>
    </xf>
    <xf numFmtId="41" fontId="17" fillId="3" borderId="183" xfId="3" applyNumberFormat="1" applyFont="1" applyFill="1" applyBorder="1" applyAlignment="1">
      <alignment horizontal="right" vertical="center" indent="2"/>
    </xf>
    <xf numFmtId="0" fontId="39" fillId="3" borderId="180" xfId="0" applyFont="1" applyFill="1" applyBorder="1" applyAlignment="1">
      <alignment horizontal="left" vertical="top" wrapText="1"/>
    </xf>
    <xf numFmtId="0" fontId="17" fillId="22" borderId="187" xfId="0" applyFont="1" applyFill="1" applyBorder="1" applyAlignment="1">
      <alignment horizontal="left" wrapText="1"/>
    </xf>
    <xf numFmtId="0" fontId="17" fillId="22" borderId="189" xfId="0" applyFont="1" applyFill="1" applyBorder="1" applyAlignment="1">
      <alignment horizontal="left" wrapText="1"/>
    </xf>
    <xf numFmtId="0" fontId="39" fillId="22" borderId="180" xfId="0" applyFont="1" applyFill="1" applyBorder="1" applyAlignment="1">
      <alignment horizontal="left" vertical="top" wrapText="1"/>
    </xf>
    <xf numFmtId="41" fontId="39" fillId="3" borderId="186" xfId="3" applyNumberFormat="1" applyFont="1" applyFill="1" applyBorder="1" applyAlignment="1">
      <alignment horizontal="right" vertical="center" indent="2"/>
    </xf>
    <xf numFmtId="41" fontId="17" fillId="22" borderId="188" xfId="3" applyNumberFormat="1" applyFont="1" applyFill="1" applyBorder="1" applyAlignment="1">
      <alignment horizontal="right" vertical="center" indent="2"/>
    </xf>
    <xf numFmtId="41" fontId="17" fillId="3" borderId="183" xfId="1" applyNumberFormat="1" applyFont="1" applyFill="1" applyBorder="1" applyAlignment="1">
      <alignment horizontal="right" vertical="center" indent="2"/>
    </xf>
    <xf numFmtId="41" fontId="39" fillId="3" borderId="186" xfId="1" applyNumberFormat="1" applyFont="1" applyFill="1" applyBorder="1" applyAlignment="1">
      <alignment horizontal="right" vertical="center" indent="2"/>
    </xf>
    <xf numFmtId="41" fontId="17" fillId="22" borderId="192" xfId="3" applyNumberFormat="1" applyFont="1" applyFill="1" applyBorder="1" applyAlignment="1">
      <alignment horizontal="right" vertical="center" indent="2"/>
    </xf>
    <xf numFmtId="0" fontId="17" fillId="3" borderId="182" xfId="0" applyFont="1" applyFill="1" applyBorder="1" applyAlignment="1">
      <alignment horizontal="left" wrapText="1"/>
    </xf>
    <xf numFmtId="0" fontId="17" fillId="3" borderId="193" xfId="0" applyFont="1" applyFill="1" applyBorder="1" applyAlignment="1">
      <alignment horizontal="left" wrapText="1"/>
    </xf>
    <xf numFmtId="0" fontId="17" fillId="22" borderId="193" xfId="0" applyFont="1" applyFill="1" applyBorder="1" applyAlignment="1">
      <alignment horizontal="left" wrapText="1"/>
    </xf>
    <xf numFmtId="0" fontId="17" fillId="3" borderId="184" xfId="0" applyFont="1" applyFill="1" applyBorder="1" applyAlignment="1">
      <alignment horizontal="left" wrapText="1"/>
    </xf>
    <xf numFmtId="0" fontId="39" fillId="3" borderId="185" xfId="0" applyFont="1" applyFill="1" applyBorder="1" applyAlignment="1">
      <alignment horizontal="left" wrapText="1"/>
    </xf>
    <xf numFmtId="3" fontId="17" fillId="22" borderId="10" xfId="0" applyNumberFormat="1" applyFont="1" applyFill="1" applyBorder="1" applyAlignment="1">
      <alignment horizontal="center" vertical="center"/>
    </xf>
    <xf numFmtId="3" fontId="17" fillId="22" borderId="11" xfId="0" applyNumberFormat="1" applyFont="1" applyFill="1" applyBorder="1" applyAlignment="1">
      <alignment horizontal="center" vertical="center"/>
    </xf>
    <xf numFmtId="3" fontId="17" fillId="22" borderId="8" xfId="0" applyNumberFormat="1" applyFont="1" applyFill="1" applyBorder="1" applyAlignment="1">
      <alignment horizontal="center" vertical="center"/>
    </xf>
    <xf numFmtId="0" fontId="13" fillId="4" borderId="209" xfId="0" applyFont="1" applyFill="1" applyBorder="1" applyAlignment="1">
      <alignment horizontal="center" vertical="center"/>
    </xf>
    <xf numFmtId="0" fontId="13" fillId="4" borderId="210" xfId="0" applyFont="1" applyFill="1" applyBorder="1" applyAlignment="1">
      <alignment horizontal="center" vertical="center"/>
    </xf>
    <xf numFmtId="0" fontId="40" fillId="3" borderId="229" xfId="0" applyFont="1" applyFill="1" applyBorder="1"/>
    <xf numFmtId="0" fontId="40" fillId="3" borderId="230" xfId="0" applyFont="1" applyFill="1" applyBorder="1" applyAlignment="1">
      <alignment horizontal="center"/>
    </xf>
    <xf numFmtId="0" fontId="40" fillId="3" borderId="230" xfId="0" applyFont="1" applyFill="1" applyBorder="1"/>
    <xf numFmtId="3" fontId="40" fillId="3" borderId="205" xfId="0" applyNumberFormat="1" applyFont="1" applyFill="1" applyBorder="1"/>
    <xf numFmtId="3" fontId="40" fillId="3" borderId="206" xfId="0" applyNumberFormat="1" applyFont="1" applyFill="1" applyBorder="1"/>
    <xf numFmtId="3" fontId="40" fillId="3" borderId="206" xfId="0" applyNumberFormat="1" applyFont="1" applyFill="1" applyBorder="1" applyAlignment="1">
      <alignment horizontal="right" indent="2"/>
    </xf>
    <xf numFmtId="0" fontId="38" fillId="0" borderId="0" xfId="0" applyFont="1"/>
    <xf numFmtId="41" fontId="39" fillId="22" borderId="185" xfId="3" applyNumberFormat="1" applyFont="1" applyFill="1" applyBorder="1" applyAlignment="1">
      <alignment horizontal="center" vertical="center"/>
    </xf>
    <xf numFmtId="41" fontId="39" fillId="22" borderId="186" xfId="3" applyNumberFormat="1" applyFont="1" applyFill="1" applyBorder="1" applyAlignment="1">
      <alignment horizontal="center" vertical="center"/>
    </xf>
    <xf numFmtId="41" fontId="17" fillId="22" borderId="182" xfId="3" applyNumberFormat="1" applyFont="1" applyFill="1" applyBorder="1" applyAlignment="1">
      <alignment horizontal="center" vertical="center"/>
    </xf>
    <xf numFmtId="41" fontId="17" fillId="22" borderId="188" xfId="3" applyNumberFormat="1" applyFont="1" applyFill="1" applyBorder="1" applyAlignment="1">
      <alignment horizontal="center" vertical="center"/>
    </xf>
    <xf numFmtId="41" fontId="17" fillId="22" borderId="214" xfId="3" applyNumberFormat="1" applyFont="1" applyFill="1" applyBorder="1" applyAlignment="1">
      <alignment horizontal="center" vertical="center"/>
    </xf>
    <xf numFmtId="41" fontId="17" fillId="22" borderId="183" xfId="3" applyNumberFormat="1" applyFont="1" applyFill="1" applyBorder="1" applyAlignment="1">
      <alignment horizontal="center" vertical="center"/>
    </xf>
    <xf numFmtId="41" fontId="17" fillId="3" borderId="182" xfId="3" applyNumberFormat="1" applyFont="1" applyFill="1" applyBorder="1" applyAlignment="1">
      <alignment horizontal="center" vertical="center"/>
    </xf>
    <xf numFmtId="41" fontId="39" fillId="3" borderId="185" xfId="3" applyNumberFormat="1" applyFont="1" applyFill="1" applyBorder="1" applyAlignment="1">
      <alignment horizontal="center" vertical="center"/>
    </xf>
    <xf numFmtId="41" fontId="39" fillId="3" borderId="186" xfId="3" applyNumberFormat="1" applyFont="1" applyFill="1" applyBorder="1" applyAlignment="1">
      <alignment horizontal="center" vertical="center"/>
    </xf>
    <xf numFmtId="41" fontId="17" fillId="3" borderId="182" xfId="1" applyNumberFormat="1" applyFont="1" applyFill="1" applyBorder="1" applyAlignment="1">
      <alignment horizontal="center" vertical="center"/>
    </xf>
    <xf numFmtId="41" fontId="17" fillId="3" borderId="188" xfId="1" applyNumberFormat="1" applyFont="1" applyFill="1" applyBorder="1" applyAlignment="1">
      <alignment horizontal="center" vertical="center"/>
    </xf>
    <xf numFmtId="41" fontId="17" fillId="3" borderId="214" xfId="1" applyNumberFormat="1" applyFont="1" applyFill="1" applyBorder="1" applyAlignment="1">
      <alignment horizontal="center" vertical="center"/>
    </xf>
    <xf numFmtId="41" fontId="17" fillId="3" borderId="183" xfId="1" applyNumberFormat="1" applyFont="1" applyFill="1" applyBorder="1" applyAlignment="1">
      <alignment horizontal="center" vertical="center"/>
    </xf>
    <xf numFmtId="41" fontId="39" fillId="3" borderId="185" xfId="1" applyNumberFormat="1" applyFont="1" applyFill="1" applyBorder="1" applyAlignment="1">
      <alignment horizontal="center" vertical="center"/>
    </xf>
    <xf numFmtId="41" fontId="39" fillId="3" borderId="186" xfId="1" applyNumberFormat="1" applyFont="1" applyFill="1" applyBorder="1" applyAlignment="1">
      <alignment horizontal="center" vertical="center"/>
    </xf>
    <xf numFmtId="41" fontId="17" fillId="8" borderId="234" xfId="0" applyNumberFormat="1" applyFont="1" applyFill="1" applyBorder="1"/>
    <xf numFmtId="41" fontId="17" fillId="3" borderId="193" xfId="3" applyNumberFormat="1" applyFont="1" applyFill="1" applyBorder="1" applyAlignment="1">
      <alignment horizontal="center" vertical="center"/>
    </xf>
    <xf numFmtId="41" fontId="17" fillId="8" borderId="194" xfId="0" applyNumberFormat="1" applyFont="1" applyFill="1" applyBorder="1"/>
    <xf numFmtId="41" fontId="17" fillId="25" borderId="234" xfId="0" applyNumberFormat="1" applyFont="1" applyFill="1" applyBorder="1"/>
    <xf numFmtId="41" fontId="17" fillId="22" borderId="193" xfId="3" applyNumberFormat="1" applyFont="1" applyFill="1" applyBorder="1" applyAlignment="1">
      <alignment horizontal="center" vertical="center"/>
    </xf>
    <xf numFmtId="41" fontId="17" fillId="25" borderId="194" xfId="0" applyNumberFormat="1" applyFont="1" applyFill="1" applyBorder="1"/>
    <xf numFmtId="0" fontId="40" fillId="0" borderId="229" xfId="0" applyFont="1" applyBorder="1"/>
    <xf numFmtId="41" fontId="40" fillId="0" borderId="206" xfId="0" applyNumberFormat="1" applyFont="1" applyBorder="1"/>
    <xf numFmtId="0" fontId="17" fillId="0" borderId="32" xfId="0" applyFont="1" applyBorder="1" applyAlignment="1">
      <alignment horizontal="center" vertical="center"/>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2" xfId="0" applyFont="1" applyBorder="1" applyAlignment="1">
      <alignment vertical="center"/>
    </xf>
    <xf numFmtId="0" fontId="20" fillId="0" borderId="0" xfId="0" applyFont="1" applyAlignment="1">
      <alignment vertical="center"/>
    </xf>
    <xf numFmtId="0" fontId="17" fillId="0" borderId="33" xfId="0" quotePrefix="1" applyFont="1" applyBorder="1" applyAlignment="1">
      <alignment horizontal="left" vertical="center" wrapText="1"/>
    </xf>
    <xf numFmtId="0" fontId="11" fillId="27" borderId="0" xfId="0" applyFont="1" applyFill="1" applyAlignment="1">
      <alignment horizontal="center" vertical="center"/>
    </xf>
    <xf numFmtId="0" fontId="11" fillId="27" borderId="0" xfId="0" applyFont="1" applyFill="1" applyAlignment="1">
      <alignment horizontal="center" vertical="center" wrapText="1"/>
    </xf>
    <xf numFmtId="0" fontId="11" fillId="27" borderId="0" xfId="0" applyFont="1" applyFill="1" applyAlignment="1">
      <alignment horizontal="right" vertical="center" wrapText="1"/>
    </xf>
    <xf numFmtId="0" fontId="13" fillId="27" borderId="0" xfId="2" applyFont="1" applyFill="1" applyBorder="1" applyAlignment="1">
      <alignment horizontal="center" vertical="center" wrapText="1"/>
    </xf>
    <xf numFmtId="3" fontId="17" fillId="22" borderId="40" xfId="0" applyNumberFormat="1" applyFont="1" applyFill="1" applyBorder="1" applyAlignment="1">
      <alignment horizontal="center" vertical="center"/>
    </xf>
    <xf numFmtId="3" fontId="17" fillId="22" borderId="237" xfId="0" applyNumberFormat="1" applyFont="1" applyFill="1" applyBorder="1" applyAlignment="1">
      <alignment horizontal="center" vertical="center"/>
    </xf>
    <xf numFmtId="3" fontId="17" fillId="22" borderId="238" xfId="0" applyNumberFormat="1" applyFont="1" applyFill="1" applyBorder="1" applyAlignment="1">
      <alignment horizontal="center" vertical="center"/>
    </xf>
    <xf numFmtId="3" fontId="17" fillId="3" borderId="40" xfId="0" applyNumberFormat="1" applyFont="1" applyFill="1" applyBorder="1" applyAlignment="1">
      <alignment horizontal="center" vertical="center"/>
    </xf>
    <xf numFmtId="3" fontId="17" fillId="3" borderId="237" xfId="0" applyNumberFormat="1" applyFont="1" applyFill="1" applyBorder="1" applyAlignment="1">
      <alignment horizontal="center" vertical="center"/>
    </xf>
    <xf numFmtId="3" fontId="17" fillId="3" borderId="238" xfId="0" applyNumberFormat="1" applyFont="1" applyFill="1" applyBorder="1" applyAlignment="1">
      <alignment horizontal="center" vertical="center"/>
    </xf>
    <xf numFmtId="0" fontId="11" fillId="27" borderId="0" xfId="0" applyFont="1" applyFill="1" applyAlignment="1">
      <alignment horizontal="left" vertical="center"/>
    </xf>
    <xf numFmtId="0" fontId="54" fillId="0" borderId="244" xfId="0" applyFont="1" applyBorder="1" applyAlignment="1">
      <alignment vertical="top"/>
    </xf>
    <xf numFmtId="0" fontId="13" fillId="2" borderId="245" xfId="8" applyFont="1" applyFill="1" applyBorder="1" applyAlignment="1">
      <alignment horizontal="center" vertical="top"/>
    </xf>
    <xf numFmtId="0" fontId="13" fillId="30" borderId="247" xfId="0" applyFont="1" applyFill="1" applyBorder="1" applyAlignment="1">
      <alignment vertical="top"/>
    </xf>
    <xf numFmtId="0" fontId="54" fillId="29" borderId="247" xfId="0" applyFont="1" applyFill="1" applyBorder="1" applyAlignment="1">
      <alignment vertical="top"/>
    </xf>
    <xf numFmtId="0" fontId="54" fillId="0" borderId="249" xfId="0" applyFont="1" applyBorder="1" applyAlignment="1">
      <alignment vertical="top"/>
    </xf>
    <xf numFmtId="0" fontId="54" fillId="28" borderId="250" xfId="0" applyFont="1" applyFill="1" applyBorder="1" applyAlignment="1">
      <alignment vertical="top"/>
    </xf>
    <xf numFmtId="0" fontId="54" fillId="0" borderId="251" xfId="0" applyFont="1" applyBorder="1" applyAlignment="1">
      <alignment vertical="top"/>
    </xf>
    <xf numFmtId="0" fontId="59" fillId="10" borderId="252" xfId="6" applyFont="1" applyBorder="1" applyAlignment="1">
      <alignment horizontal="center" vertical="top" wrapText="1"/>
    </xf>
    <xf numFmtId="0" fontId="67" fillId="0" borderId="0" xfId="0" applyFont="1" applyAlignment="1">
      <alignment vertical="top"/>
    </xf>
    <xf numFmtId="3" fontId="17" fillId="22" borderId="239" xfId="0" applyNumberFormat="1" applyFont="1" applyFill="1" applyBorder="1" applyAlignment="1">
      <alignment horizontal="center"/>
    </xf>
    <xf numFmtId="3" fontId="17" fillId="22" borderId="253" xfId="0" applyNumberFormat="1" applyFont="1" applyFill="1" applyBorder="1" applyAlignment="1">
      <alignment horizontal="center"/>
    </xf>
    <xf numFmtId="3" fontId="17" fillId="22" borderId="25" xfId="0" applyNumberFormat="1" applyFont="1" applyFill="1" applyBorder="1" applyAlignment="1">
      <alignment horizontal="center"/>
    </xf>
    <xf numFmtId="3" fontId="17" fillId="3" borderId="239" xfId="0" applyNumberFormat="1" applyFont="1" applyFill="1" applyBorder="1" applyAlignment="1">
      <alignment horizontal="center"/>
    </xf>
    <xf numFmtId="3" fontId="17" fillId="3" borderId="253" xfId="0" applyNumberFormat="1" applyFont="1" applyFill="1" applyBorder="1" applyAlignment="1">
      <alignment horizontal="center"/>
    </xf>
    <xf numFmtId="3" fontId="17" fillId="3" borderId="25" xfId="0" applyNumberFormat="1" applyFont="1" applyFill="1" applyBorder="1" applyAlignment="1">
      <alignment horizontal="center"/>
    </xf>
    <xf numFmtId="0" fontId="1" fillId="3" borderId="0" xfId="0" applyFont="1" applyFill="1" applyAlignment="1">
      <alignment vertical="top"/>
    </xf>
    <xf numFmtId="0" fontId="1" fillId="0" borderId="0" xfId="0" applyFont="1" applyAlignment="1">
      <alignment vertical="top"/>
    </xf>
    <xf numFmtId="0" fontId="1" fillId="0" borderId="42" xfId="0" applyFont="1" applyBorder="1" applyAlignment="1">
      <alignment vertical="top"/>
    </xf>
    <xf numFmtId="0" fontId="1" fillId="0" borderId="0" xfId="0" applyFont="1" applyAlignment="1">
      <alignment horizontal="center" vertical="top"/>
    </xf>
    <xf numFmtId="0" fontId="1" fillId="6" borderId="0" xfId="0" applyFont="1" applyFill="1" applyAlignment="1">
      <alignment horizontal="center" vertical="top"/>
    </xf>
    <xf numFmtId="0" fontId="38" fillId="23" borderId="64" xfId="0" applyFont="1" applyFill="1" applyBorder="1" applyAlignment="1">
      <alignment horizontal="center"/>
    </xf>
    <xf numFmtId="0" fontId="17" fillId="23" borderId="65" xfId="0" applyFont="1" applyFill="1" applyBorder="1" applyAlignment="1">
      <alignment horizontal="center" vertical="top" wrapText="1"/>
    </xf>
    <xf numFmtId="167" fontId="11" fillId="3" borderId="0" xfId="0" applyNumberFormat="1" applyFont="1" applyFill="1"/>
    <xf numFmtId="0" fontId="49" fillId="3" borderId="0" xfId="0" applyFont="1" applyFill="1" applyAlignment="1">
      <alignment horizontal="center"/>
    </xf>
    <xf numFmtId="0" fontId="11" fillId="3" borderId="0" xfId="0" applyFont="1" applyFill="1" applyAlignment="1">
      <alignment horizontal="left" vertical="top" wrapText="1"/>
    </xf>
    <xf numFmtId="167" fontId="11" fillId="3" borderId="0" xfId="0" applyNumberFormat="1" applyFont="1" applyFill="1" applyAlignment="1">
      <alignment horizontal="left" vertical="top" wrapText="1"/>
    </xf>
    <xf numFmtId="0" fontId="60" fillId="0" borderId="0" xfId="0" applyFont="1" applyAlignment="1">
      <alignment vertical="center"/>
    </xf>
    <xf numFmtId="0" fontId="60" fillId="0" borderId="0" xfId="0" applyFont="1"/>
    <xf numFmtId="0" fontId="60" fillId="3" borderId="0" xfId="0" applyFont="1" applyFill="1"/>
    <xf numFmtId="0" fontId="60" fillId="22" borderId="0" xfId="0" applyFont="1" applyFill="1"/>
    <xf numFmtId="0" fontId="69" fillId="0" borderId="0" xfId="0" applyFont="1"/>
    <xf numFmtId="0" fontId="70" fillId="0" borderId="0" xfId="0" applyFont="1"/>
    <xf numFmtId="0" fontId="38" fillId="31" borderId="64" xfId="0" applyFont="1" applyFill="1" applyBorder="1" applyAlignment="1">
      <alignment horizontal="center"/>
    </xf>
    <xf numFmtId="0" fontId="17" fillId="31" borderId="65" xfId="0" applyFont="1" applyFill="1" applyBorder="1" applyAlignment="1">
      <alignment horizontal="center" vertical="top" wrapText="1"/>
    </xf>
    <xf numFmtId="0" fontId="71" fillId="4" borderId="223" xfId="0" applyFont="1" applyFill="1" applyBorder="1" applyAlignment="1">
      <alignment horizontal="center" vertical="center" wrapText="1"/>
    </xf>
    <xf numFmtId="0" fontId="71" fillId="4" borderId="211" xfId="0" applyFont="1" applyFill="1" applyBorder="1" applyAlignment="1">
      <alignment horizontal="center" vertical="center" wrapText="1"/>
    </xf>
    <xf numFmtId="0" fontId="11" fillId="19" borderId="0" xfId="0" applyFont="1" applyFill="1" applyAlignment="1">
      <alignment vertical="center"/>
    </xf>
    <xf numFmtId="0" fontId="49" fillId="3" borderId="0" xfId="0" applyFont="1" applyFill="1" applyAlignment="1">
      <alignment vertical="center"/>
    </xf>
    <xf numFmtId="0" fontId="17" fillId="19" borderId="32" xfId="0" applyFont="1" applyFill="1" applyBorder="1" applyAlignment="1">
      <alignment horizontal="center" vertical="center" wrapText="1"/>
    </xf>
    <xf numFmtId="0" fontId="17" fillId="19" borderId="295" xfId="0" applyFont="1" applyFill="1" applyBorder="1" applyAlignment="1">
      <alignment horizontal="center" vertical="center" wrapText="1"/>
    </xf>
    <xf numFmtId="3" fontId="17" fillId="3" borderId="299" xfId="0" applyNumberFormat="1" applyFont="1" applyFill="1" applyBorder="1" applyAlignment="1">
      <alignment horizontal="center"/>
    </xf>
    <xf numFmtId="3" fontId="17" fillId="22" borderId="301" xfId="0" applyNumberFormat="1" applyFont="1" applyFill="1" applyBorder="1" applyAlignment="1">
      <alignment horizontal="center"/>
    </xf>
    <xf numFmtId="3" fontId="17" fillId="22" borderId="302" xfId="0" applyNumberFormat="1" applyFont="1" applyFill="1" applyBorder="1" applyAlignment="1">
      <alignment horizontal="center"/>
    </xf>
    <xf numFmtId="0" fontId="31" fillId="3" borderId="0" xfId="0" applyFont="1" applyFill="1" applyAlignment="1">
      <alignment horizontal="center" vertical="center"/>
    </xf>
    <xf numFmtId="0" fontId="11" fillId="4" borderId="0" xfId="0" applyFont="1" applyFill="1" applyAlignment="1">
      <alignment horizontal="center" vertical="center" wrapText="1"/>
    </xf>
    <xf numFmtId="41" fontId="17" fillId="3" borderId="188" xfId="3" applyNumberFormat="1" applyFont="1" applyFill="1" applyBorder="1" applyAlignment="1">
      <alignment horizontal="center" vertical="center"/>
    </xf>
    <xf numFmtId="41" fontId="17" fillId="3" borderId="214" xfId="3" applyNumberFormat="1" applyFont="1" applyFill="1" applyBorder="1" applyAlignment="1">
      <alignment horizontal="center" vertical="center"/>
    </xf>
    <xf numFmtId="41" fontId="17" fillId="3" borderId="183" xfId="3" applyNumberFormat="1" applyFont="1" applyFill="1" applyBorder="1" applyAlignment="1">
      <alignment horizontal="center" vertical="center"/>
    </xf>
    <xf numFmtId="3" fontId="17" fillId="3" borderId="304" xfId="0" applyNumberFormat="1" applyFont="1" applyFill="1" applyBorder="1" applyAlignment="1">
      <alignment horizontal="center"/>
    </xf>
    <xf numFmtId="3" fontId="17" fillId="22" borderId="306" xfId="0" applyNumberFormat="1" applyFont="1" applyFill="1" applyBorder="1" applyAlignment="1">
      <alignment horizontal="center"/>
    </xf>
    <xf numFmtId="3" fontId="17" fillId="22" borderId="304" xfId="0" applyNumberFormat="1" applyFont="1" applyFill="1" applyBorder="1" applyAlignment="1">
      <alignment horizontal="center"/>
    </xf>
    <xf numFmtId="3" fontId="17" fillId="22" borderId="307" xfId="0" applyNumberFormat="1" applyFont="1" applyFill="1" applyBorder="1" applyAlignment="1">
      <alignment horizontal="center"/>
    </xf>
    <xf numFmtId="3" fontId="17" fillId="3" borderId="306" xfId="0" applyNumberFormat="1" applyFont="1" applyFill="1" applyBorder="1" applyAlignment="1">
      <alignment horizontal="center"/>
    </xf>
    <xf numFmtId="3" fontId="17" fillId="3" borderId="307" xfId="0" applyNumberFormat="1" applyFont="1" applyFill="1" applyBorder="1" applyAlignment="1">
      <alignment horizontal="center"/>
    </xf>
    <xf numFmtId="0" fontId="11" fillId="0" borderId="79" xfId="0" applyFont="1" applyBorder="1"/>
    <xf numFmtId="0" fontId="13" fillId="4" borderId="79" xfId="0" applyFont="1" applyFill="1" applyBorder="1" applyAlignment="1">
      <alignment vertical="center"/>
    </xf>
    <xf numFmtId="0" fontId="11" fillId="4" borderId="0" xfId="0" applyFont="1" applyFill="1"/>
    <xf numFmtId="3" fontId="17" fillId="3" borderId="313" xfId="0" applyNumberFormat="1" applyFont="1" applyFill="1" applyBorder="1" applyAlignment="1">
      <alignment vertical="center"/>
    </xf>
    <xf numFmtId="3" fontId="17" fillId="3" borderId="314" xfId="0" applyNumberFormat="1" applyFont="1" applyFill="1" applyBorder="1" applyAlignment="1">
      <alignment vertical="center"/>
    </xf>
    <xf numFmtId="3" fontId="17" fillId="3" borderId="317" xfId="0" applyNumberFormat="1" applyFont="1" applyFill="1" applyBorder="1" applyAlignment="1">
      <alignment vertical="center"/>
    </xf>
    <xf numFmtId="3" fontId="17" fillId="22" borderId="318" xfId="0" applyNumberFormat="1" applyFont="1" applyFill="1" applyBorder="1" applyAlignment="1">
      <alignment vertical="center"/>
    </xf>
    <xf numFmtId="3" fontId="17" fillId="22" borderId="314" xfId="0" applyNumberFormat="1" applyFont="1" applyFill="1" applyBorder="1" applyAlignment="1">
      <alignment vertical="center"/>
    </xf>
    <xf numFmtId="3" fontId="17" fillId="22" borderId="320" xfId="0" applyNumberFormat="1" applyFont="1" applyFill="1" applyBorder="1" applyAlignment="1">
      <alignment vertical="center"/>
    </xf>
    <xf numFmtId="3" fontId="17" fillId="22" borderId="313" xfId="0" applyNumberFormat="1" applyFont="1" applyFill="1" applyBorder="1" applyAlignment="1">
      <alignment vertical="center"/>
    </xf>
    <xf numFmtId="3" fontId="17" fillId="22" borderId="315" xfId="0" applyNumberFormat="1" applyFont="1" applyFill="1" applyBorder="1" applyAlignment="1">
      <alignment vertical="center"/>
    </xf>
    <xf numFmtId="3" fontId="17" fillId="3" borderId="315" xfId="0" applyNumberFormat="1" applyFont="1" applyFill="1" applyBorder="1" applyAlignment="1">
      <alignment vertical="center"/>
    </xf>
    <xf numFmtId="0" fontId="11" fillId="0" borderId="80" xfId="0" applyFont="1" applyBorder="1"/>
    <xf numFmtId="0" fontId="13" fillId="4" borderId="102" xfId="0" applyFont="1" applyFill="1" applyBorder="1" applyAlignment="1">
      <alignment horizontal="center" vertical="center" wrapText="1"/>
    </xf>
    <xf numFmtId="0" fontId="13" fillId="4" borderId="316" xfId="0" applyFont="1" applyFill="1" applyBorder="1" applyAlignment="1">
      <alignment horizontal="center" vertical="center" wrapText="1"/>
    </xf>
    <xf numFmtId="3" fontId="15" fillId="0" borderId="355" xfId="0" applyNumberFormat="1" applyFont="1" applyBorder="1" applyAlignment="1">
      <alignment horizontal="center"/>
    </xf>
    <xf numFmtId="3" fontId="15" fillId="0" borderId="356" xfId="0" applyNumberFormat="1" applyFont="1" applyBorder="1" applyAlignment="1">
      <alignment horizontal="center"/>
    </xf>
    <xf numFmtId="3" fontId="17" fillId="22" borderId="317" xfId="0" applyNumberFormat="1" applyFont="1" applyFill="1" applyBorder="1" applyAlignment="1">
      <alignment vertical="center"/>
    </xf>
    <xf numFmtId="0" fontId="11" fillId="0" borderId="80" xfId="0" applyFont="1" applyBorder="1" applyAlignment="1">
      <alignment horizontal="center"/>
    </xf>
    <xf numFmtId="0" fontId="13" fillId="4" borderId="102" xfId="0" applyFont="1" applyFill="1" applyBorder="1" applyAlignment="1">
      <alignment horizontal="left" vertical="center" wrapText="1"/>
    </xf>
    <xf numFmtId="3" fontId="17" fillId="3" borderId="358" xfId="0" applyNumberFormat="1" applyFont="1" applyFill="1" applyBorder="1" applyAlignment="1">
      <alignment vertical="center"/>
    </xf>
    <xf numFmtId="3" fontId="17" fillId="3" borderId="359" xfId="0" applyNumberFormat="1" applyFont="1" applyFill="1" applyBorder="1" applyAlignment="1">
      <alignment horizontal="center" vertical="center"/>
    </xf>
    <xf numFmtId="3" fontId="17" fillId="3" borderId="360" xfId="0" applyNumberFormat="1" applyFont="1" applyFill="1" applyBorder="1" applyAlignment="1">
      <alignment vertical="center"/>
    </xf>
    <xf numFmtId="3" fontId="17" fillId="3" borderId="361" xfId="0" applyNumberFormat="1" applyFont="1" applyFill="1" applyBorder="1" applyAlignment="1">
      <alignment horizontal="center" vertical="center"/>
    </xf>
    <xf numFmtId="3" fontId="17" fillId="3" borderId="362" xfId="0" applyNumberFormat="1" applyFont="1" applyFill="1" applyBorder="1" applyAlignment="1">
      <alignment vertical="center"/>
    </xf>
    <xf numFmtId="3" fontId="17" fillId="3" borderId="363" xfId="0" applyNumberFormat="1" applyFont="1" applyFill="1" applyBorder="1" applyAlignment="1">
      <alignment horizontal="center" vertical="center"/>
    </xf>
    <xf numFmtId="3" fontId="17" fillId="22" borderId="358" xfId="0" applyNumberFormat="1" applyFont="1" applyFill="1" applyBorder="1" applyAlignment="1">
      <alignment vertical="center"/>
    </xf>
    <xf numFmtId="3" fontId="17" fillId="22" borderId="359" xfId="0" applyNumberFormat="1" applyFont="1" applyFill="1" applyBorder="1" applyAlignment="1">
      <alignment horizontal="center" vertical="center"/>
    </xf>
    <xf numFmtId="3" fontId="17" fillId="22" borderId="360" xfId="0" applyNumberFormat="1" applyFont="1" applyFill="1" applyBorder="1" applyAlignment="1">
      <alignment vertical="center"/>
    </xf>
    <xf numFmtId="3" fontId="17" fillId="22" borderId="361" xfId="0" applyNumberFormat="1" applyFont="1" applyFill="1" applyBorder="1" applyAlignment="1">
      <alignment horizontal="center" vertical="center"/>
    </xf>
    <xf numFmtId="3" fontId="17" fillId="22" borderId="362" xfId="0" applyNumberFormat="1" applyFont="1" applyFill="1" applyBorder="1" applyAlignment="1">
      <alignment vertical="center"/>
    </xf>
    <xf numFmtId="3" fontId="17" fillId="22" borderId="363" xfId="0" applyNumberFormat="1" applyFont="1" applyFill="1" applyBorder="1" applyAlignment="1">
      <alignment horizontal="center" vertical="center"/>
    </xf>
    <xf numFmtId="3" fontId="17" fillId="3" borderId="80" xfId="0" applyNumberFormat="1" applyFont="1" applyFill="1" applyBorder="1" applyAlignment="1">
      <alignment horizontal="center" vertical="center"/>
    </xf>
    <xf numFmtId="3" fontId="17" fillId="22" borderId="376" xfId="0" applyNumberFormat="1" applyFont="1" applyFill="1" applyBorder="1" applyAlignment="1">
      <alignment horizontal="center" vertical="center"/>
    </xf>
    <xf numFmtId="3" fontId="17" fillId="22" borderId="80" xfId="0" applyNumberFormat="1" applyFont="1" applyFill="1" applyBorder="1" applyAlignment="1">
      <alignment horizontal="center" vertical="center"/>
    </xf>
    <xf numFmtId="3" fontId="17" fillId="22" borderId="329" xfId="0" applyNumberFormat="1" applyFont="1" applyFill="1" applyBorder="1" applyAlignment="1">
      <alignment horizontal="center" vertical="center"/>
    </xf>
    <xf numFmtId="3" fontId="17" fillId="22" borderId="316" xfId="0" applyNumberFormat="1" applyFont="1" applyFill="1" applyBorder="1" applyAlignment="1">
      <alignment horizontal="center" vertical="center"/>
    </xf>
    <xf numFmtId="3" fontId="17" fillId="3" borderId="329" xfId="0" applyNumberFormat="1" applyFont="1" applyFill="1" applyBorder="1" applyAlignment="1">
      <alignment horizontal="center" vertical="center"/>
    </xf>
    <xf numFmtId="3" fontId="17" fillId="3" borderId="316" xfId="0" applyNumberFormat="1" applyFont="1" applyFill="1" applyBorder="1" applyAlignment="1">
      <alignment horizontal="center" vertical="center"/>
    </xf>
    <xf numFmtId="3" fontId="17" fillId="3" borderId="377" xfId="0" applyNumberFormat="1" applyFont="1" applyFill="1" applyBorder="1" applyAlignment="1">
      <alignment horizontal="center" vertical="center"/>
    </xf>
    <xf numFmtId="3" fontId="17" fillId="3" borderId="378" xfId="0" applyNumberFormat="1" applyFont="1" applyFill="1" applyBorder="1" applyAlignment="1">
      <alignment horizontal="center" vertical="center"/>
    </xf>
    <xf numFmtId="3" fontId="17" fillId="3" borderId="380" xfId="0" applyNumberFormat="1" applyFont="1" applyFill="1" applyBorder="1" applyAlignment="1">
      <alignment horizontal="center" vertical="center"/>
    </xf>
    <xf numFmtId="3" fontId="17" fillId="22" borderId="377" xfId="0" applyNumberFormat="1" applyFont="1" applyFill="1" applyBorder="1" applyAlignment="1">
      <alignment horizontal="center" vertical="center"/>
    </xf>
    <xf numFmtId="3" fontId="17" fillId="22" borderId="378" xfId="0" applyNumberFormat="1" applyFont="1" applyFill="1" applyBorder="1" applyAlignment="1">
      <alignment horizontal="center" vertical="center"/>
    </xf>
    <xf numFmtId="3" fontId="17" fillId="22" borderId="379" xfId="0" applyNumberFormat="1" applyFont="1" applyFill="1" applyBorder="1" applyAlignment="1">
      <alignment horizontal="center" vertical="center"/>
    </xf>
    <xf numFmtId="3" fontId="17" fillId="3" borderId="379" xfId="0" applyNumberFormat="1" applyFont="1" applyFill="1" applyBorder="1" applyAlignment="1">
      <alignment horizontal="center" vertical="center"/>
    </xf>
    <xf numFmtId="41" fontId="17" fillId="22" borderId="213" xfId="3" applyNumberFormat="1" applyFont="1" applyFill="1" applyBorder="1" applyAlignment="1">
      <alignment horizontal="center" vertical="center"/>
    </xf>
    <xf numFmtId="41" fontId="17" fillId="22" borderId="3" xfId="3" applyNumberFormat="1" applyFont="1" applyFill="1" applyBorder="1" applyAlignment="1">
      <alignment horizontal="center" vertical="center"/>
    </xf>
    <xf numFmtId="41" fontId="17" fillId="22" borderId="231" xfId="3" applyNumberFormat="1" applyFont="1" applyFill="1" applyBorder="1" applyAlignment="1">
      <alignment horizontal="center" vertical="center"/>
    </xf>
    <xf numFmtId="41" fontId="17" fillId="22" borderId="232" xfId="3" applyNumberFormat="1" applyFont="1" applyFill="1" applyBorder="1" applyAlignment="1">
      <alignment horizontal="center" vertical="center"/>
    </xf>
    <xf numFmtId="41" fontId="17" fillId="22" borderId="9" xfId="3" applyNumberFormat="1" applyFont="1" applyFill="1" applyBorder="1" applyAlignment="1">
      <alignment horizontal="center" vertical="center"/>
    </xf>
    <xf numFmtId="0" fontId="17" fillId="0" borderId="187" xfId="0" applyFont="1" applyBorder="1" applyAlignment="1">
      <alignment horizontal="left" wrapText="1"/>
    </xf>
    <xf numFmtId="41" fontId="17" fillId="0" borderId="10" xfId="3" applyNumberFormat="1" applyFont="1" applyFill="1" applyBorder="1" applyAlignment="1">
      <alignment horizontal="right" vertical="center" indent="2"/>
    </xf>
    <xf numFmtId="41" fontId="17" fillId="0" borderId="188" xfId="3" applyNumberFormat="1" applyFont="1" applyFill="1" applyBorder="1" applyAlignment="1">
      <alignment horizontal="right" vertical="center" indent="2"/>
    </xf>
    <xf numFmtId="41" fontId="17" fillId="0" borderId="213" xfId="3" applyNumberFormat="1" applyFont="1" applyFill="1" applyBorder="1" applyAlignment="1">
      <alignment horizontal="center" vertical="center"/>
    </xf>
    <xf numFmtId="41" fontId="17" fillId="0" borderId="3" xfId="3" applyNumberFormat="1" applyFont="1" applyFill="1" applyBorder="1" applyAlignment="1">
      <alignment horizontal="center" vertical="center"/>
    </xf>
    <xf numFmtId="41" fontId="17" fillId="0" borderId="231" xfId="3" applyNumberFormat="1" applyFont="1" applyFill="1" applyBorder="1" applyAlignment="1">
      <alignment horizontal="center" vertical="center"/>
    </xf>
    <xf numFmtId="0" fontId="17" fillId="0" borderId="189" xfId="0" applyFont="1" applyBorder="1" applyAlignment="1">
      <alignment horizontal="left" wrapText="1"/>
    </xf>
    <xf numFmtId="41" fontId="17" fillId="0" borderId="5" xfId="3" applyNumberFormat="1" applyFont="1" applyFill="1" applyBorder="1" applyAlignment="1">
      <alignment horizontal="right" vertical="center" indent="2"/>
    </xf>
    <xf numFmtId="41" fontId="17" fillId="0" borderId="183" xfId="3" applyNumberFormat="1" applyFont="1" applyFill="1" applyBorder="1" applyAlignment="1">
      <alignment horizontal="right" vertical="center" indent="2"/>
    </xf>
    <xf numFmtId="41" fontId="17" fillId="0" borderId="232" xfId="3" applyNumberFormat="1" applyFont="1" applyFill="1" applyBorder="1" applyAlignment="1">
      <alignment horizontal="center" vertical="center"/>
    </xf>
    <xf numFmtId="41" fontId="17" fillId="0" borderId="9" xfId="3" applyNumberFormat="1" applyFont="1" applyFill="1" applyBorder="1" applyAlignment="1">
      <alignment horizontal="center" vertical="center"/>
    </xf>
    <xf numFmtId="0" fontId="39" fillId="0" borderId="180" xfId="0" applyFont="1" applyBorder="1" applyAlignment="1">
      <alignment horizontal="left" vertical="top" wrapText="1"/>
    </xf>
    <xf numFmtId="41" fontId="39" fillId="0" borderId="8" xfId="3" applyNumberFormat="1" applyFont="1" applyFill="1" applyBorder="1" applyAlignment="1">
      <alignment horizontal="right" vertical="center" indent="2"/>
    </xf>
    <xf numFmtId="41" fontId="39" fillId="0" borderId="186" xfId="3" applyNumberFormat="1" applyFont="1" applyFill="1" applyBorder="1" applyAlignment="1">
      <alignment horizontal="right" vertical="center" indent="2"/>
    </xf>
    <xf numFmtId="41" fontId="39" fillId="0" borderId="185" xfId="3" applyNumberFormat="1" applyFont="1" applyFill="1" applyBorder="1" applyAlignment="1">
      <alignment horizontal="center" vertical="center"/>
    </xf>
    <xf numFmtId="41" fontId="39" fillId="0" borderId="8" xfId="3" applyNumberFormat="1" applyFont="1" applyFill="1" applyBorder="1" applyAlignment="1">
      <alignment horizontal="center" vertical="center"/>
    </xf>
    <xf numFmtId="41" fontId="39" fillId="0" borderId="186" xfId="3" applyNumberFormat="1" applyFont="1" applyFill="1" applyBorder="1" applyAlignment="1">
      <alignment horizontal="center" vertical="center"/>
    </xf>
    <xf numFmtId="0" fontId="17" fillId="3" borderId="187" xfId="0" applyFont="1" applyFill="1" applyBorder="1" applyAlignment="1">
      <alignment horizontal="left" wrapText="1"/>
    </xf>
    <xf numFmtId="41" fontId="39" fillId="22" borderId="10" xfId="1" applyNumberFormat="1" applyFont="1" applyFill="1" applyBorder="1" applyAlignment="1">
      <alignment horizontal="right" vertical="center" indent="2"/>
    </xf>
    <xf numFmtId="41" fontId="39" fillId="22" borderId="188" xfId="1" applyNumberFormat="1" applyFont="1" applyFill="1" applyBorder="1" applyAlignment="1">
      <alignment horizontal="right" vertical="center" indent="2"/>
    </xf>
    <xf numFmtId="3" fontId="39" fillId="3" borderId="0" xfId="0" applyNumberFormat="1" applyFont="1" applyFill="1" applyAlignment="1">
      <alignment horizontal="center" vertical="center"/>
    </xf>
    <xf numFmtId="41" fontId="39" fillId="22" borderId="182" xfId="3" applyNumberFormat="1" applyFont="1" applyFill="1" applyBorder="1" applyAlignment="1">
      <alignment horizontal="center" vertical="center"/>
    </xf>
    <xf numFmtId="41" fontId="39" fillId="22" borderId="10" xfId="3" applyNumberFormat="1" applyFont="1" applyFill="1" applyBorder="1" applyAlignment="1">
      <alignment horizontal="center" vertical="center"/>
    </xf>
    <xf numFmtId="41" fontId="39" fillId="22" borderId="188" xfId="3" applyNumberFormat="1" applyFont="1" applyFill="1" applyBorder="1" applyAlignment="1">
      <alignment horizontal="center" vertical="center"/>
    </xf>
    <xf numFmtId="41" fontId="39" fillId="22" borderId="5" xfId="1" applyNumberFormat="1" applyFont="1" applyFill="1" applyBorder="1" applyAlignment="1">
      <alignment horizontal="right" vertical="center" indent="2"/>
    </xf>
    <xf numFmtId="41" fontId="39" fillId="22" borderId="183" xfId="1" applyNumberFormat="1" applyFont="1" applyFill="1" applyBorder="1" applyAlignment="1">
      <alignment horizontal="right" vertical="center" indent="2"/>
    </xf>
    <xf numFmtId="41" fontId="39" fillId="22" borderId="214" xfId="3" applyNumberFormat="1" applyFont="1" applyFill="1" applyBorder="1" applyAlignment="1">
      <alignment horizontal="center" vertical="center"/>
    </xf>
    <xf numFmtId="41" fontId="39" fillId="22" borderId="5" xfId="3" applyNumberFormat="1" applyFont="1" applyFill="1" applyBorder="1" applyAlignment="1">
      <alignment horizontal="center" vertical="center"/>
    </xf>
    <xf numFmtId="41" fontId="39" fillId="22" borderId="183" xfId="3" applyNumberFormat="1" applyFont="1" applyFill="1" applyBorder="1" applyAlignment="1">
      <alignment horizontal="center" vertical="center"/>
    </xf>
    <xf numFmtId="41" fontId="39" fillId="22" borderId="8" xfId="1" applyNumberFormat="1" applyFont="1" applyFill="1" applyBorder="1" applyAlignment="1">
      <alignment horizontal="right" vertical="center" indent="2"/>
    </xf>
    <xf numFmtId="41" fontId="39" fillId="22" borderId="186" xfId="1" applyNumberFormat="1" applyFont="1" applyFill="1" applyBorder="1" applyAlignment="1">
      <alignment horizontal="right" vertical="center" indent="2"/>
    </xf>
    <xf numFmtId="0" fontId="39" fillId="3" borderId="187" xfId="0" applyFont="1" applyFill="1" applyBorder="1" applyAlignment="1">
      <alignment horizontal="left" wrapText="1"/>
    </xf>
    <xf numFmtId="0" fontId="72" fillId="0" borderId="10" xfId="0" applyFont="1" applyBorder="1"/>
    <xf numFmtId="41" fontId="39" fillId="3" borderId="184" xfId="3" applyNumberFormat="1" applyFont="1" applyFill="1" applyBorder="1" applyAlignment="1">
      <alignment horizontal="center" vertical="center"/>
    </xf>
    <xf numFmtId="41" fontId="39" fillId="3" borderId="188" xfId="3" applyNumberFormat="1" applyFont="1" applyFill="1" applyBorder="1" applyAlignment="1">
      <alignment horizontal="center" vertical="center"/>
    </xf>
    <xf numFmtId="0" fontId="73" fillId="0" borderId="0" xfId="0" applyFont="1"/>
    <xf numFmtId="0" fontId="39" fillId="3" borderId="189" xfId="0" applyFont="1" applyFill="1" applyBorder="1" applyAlignment="1">
      <alignment horizontal="left" wrapText="1"/>
    </xf>
    <xf numFmtId="41" fontId="17" fillId="3" borderId="13" xfId="3" applyNumberFormat="1" applyFont="1" applyFill="1" applyBorder="1" applyAlignment="1">
      <alignment horizontal="right" vertical="center" indent="2"/>
    </xf>
    <xf numFmtId="41" fontId="17" fillId="0" borderId="194" xfId="3" applyNumberFormat="1" applyFont="1" applyFill="1" applyBorder="1" applyAlignment="1">
      <alignment horizontal="right" vertical="center" indent="2"/>
    </xf>
    <xf numFmtId="41" fontId="39" fillId="3" borderId="183" xfId="3" applyNumberFormat="1" applyFont="1" applyFill="1" applyBorder="1" applyAlignment="1">
      <alignment horizontal="center" vertical="center"/>
    </xf>
    <xf numFmtId="41" fontId="39" fillId="3" borderId="4" xfId="3" applyNumberFormat="1" applyFont="1" applyFill="1" applyBorder="1" applyAlignment="1">
      <alignment horizontal="right" vertical="center" indent="2"/>
    </xf>
    <xf numFmtId="41" fontId="39" fillId="3" borderId="191" xfId="3" applyNumberFormat="1" applyFont="1" applyFill="1" applyBorder="1" applyAlignment="1">
      <alignment horizontal="right" vertical="center" indent="2"/>
    </xf>
    <xf numFmtId="41" fontId="17" fillId="22" borderId="14" xfId="3" applyNumberFormat="1" applyFont="1" applyFill="1" applyBorder="1" applyAlignment="1">
      <alignment horizontal="right" vertical="center" indent="2"/>
    </xf>
    <xf numFmtId="41" fontId="17" fillId="22" borderId="188" xfId="1" applyNumberFormat="1" applyFont="1" applyFill="1" applyBorder="1" applyAlignment="1">
      <alignment horizontal="right" vertical="center" indent="2"/>
    </xf>
    <xf numFmtId="41" fontId="17" fillId="22" borderId="182" xfId="1" applyNumberFormat="1" applyFont="1" applyFill="1" applyBorder="1" applyAlignment="1">
      <alignment horizontal="center" vertical="center"/>
    </xf>
    <xf numFmtId="41" fontId="17" fillId="22" borderId="10" xfId="1" applyNumberFormat="1" applyFont="1" applyFill="1" applyBorder="1" applyAlignment="1">
      <alignment horizontal="center" vertical="center"/>
    </xf>
    <xf numFmtId="41" fontId="17" fillId="22" borderId="188" xfId="1" applyNumberFormat="1" applyFont="1" applyFill="1" applyBorder="1" applyAlignment="1">
      <alignment horizontal="center" vertical="center"/>
    </xf>
    <xf numFmtId="41" fontId="17" fillId="22" borderId="6" xfId="3" applyNumberFormat="1" applyFont="1" applyFill="1" applyBorder="1" applyAlignment="1">
      <alignment horizontal="right" vertical="center" indent="2"/>
    </xf>
    <xf numFmtId="41" fontId="17" fillId="22" borderId="183" xfId="1" applyNumberFormat="1" applyFont="1" applyFill="1" applyBorder="1" applyAlignment="1">
      <alignment horizontal="right" vertical="center" indent="2"/>
    </xf>
    <xf numFmtId="41" fontId="17" fillId="22" borderId="214" xfId="1" applyNumberFormat="1" applyFont="1" applyFill="1" applyBorder="1" applyAlignment="1">
      <alignment horizontal="center" vertical="center"/>
    </xf>
    <xf numFmtId="41" fontId="17" fillId="22" borderId="5" xfId="1" applyNumberFormat="1" applyFont="1" applyFill="1" applyBorder="1" applyAlignment="1">
      <alignment horizontal="center" vertical="center"/>
    </xf>
    <xf numFmtId="41" fontId="17" fillId="22" borderId="183" xfId="1" applyNumberFormat="1" applyFont="1" applyFill="1" applyBorder="1" applyAlignment="1">
      <alignment horizontal="center" vertical="center"/>
    </xf>
    <xf numFmtId="41" fontId="39" fillId="22" borderId="15" xfId="1" applyNumberFormat="1" applyFont="1" applyFill="1" applyBorder="1" applyAlignment="1">
      <alignment horizontal="right" vertical="center" indent="2"/>
    </xf>
    <xf numFmtId="41" fontId="39" fillId="22" borderId="185" xfId="1" applyNumberFormat="1" applyFont="1" applyFill="1" applyBorder="1" applyAlignment="1">
      <alignment horizontal="center" vertical="center"/>
    </xf>
    <xf numFmtId="41" fontId="39" fillId="22" borderId="8" xfId="1" applyNumberFormat="1" applyFont="1" applyFill="1" applyBorder="1" applyAlignment="1">
      <alignment horizontal="center" vertical="center"/>
    </xf>
    <xf numFmtId="41" fontId="39" fillId="22" borderId="186" xfId="1" applyNumberFormat="1" applyFont="1" applyFill="1" applyBorder="1" applyAlignment="1">
      <alignment horizontal="center" vertical="center"/>
    </xf>
    <xf numFmtId="41" fontId="17" fillId="3" borderId="13" xfId="3" applyNumberFormat="1" applyFont="1" applyFill="1" applyBorder="1" applyAlignment="1">
      <alignment horizontal="center" vertical="center"/>
    </xf>
    <xf numFmtId="41" fontId="39" fillId="3" borderId="4" xfId="3" applyNumberFormat="1" applyFont="1" applyFill="1" applyBorder="1" applyAlignment="1">
      <alignment horizontal="center" vertical="center"/>
    </xf>
    <xf numFmtId="3" fontId="17" fillId="22" borderId="274" xfId="0" applyNumberFormat="1" applyFont="1" applyFill="1" applyBorder="1"/>
    <xf numFmtId="3" fontId="17" fillId="22" borderId="51" xfId="0" applyNumberFormat="1" applyFont="1" applyFill="1" applyBorder="1"/>
    <xf numFmtId="3" fontId="17" fillId="22" borderId="276" xfId="0" applyNumberFormat="1" applyFont="1" applyFill="1" applyBorder="1"/>
    <xf numFmtId="3" fontId="17" fillId="22" borderId="275" xfId="0" applyNumberFormat="1" applyFont="1" applyFill="1" applyBorder="1"/>
    <xf numFmtId="3" fontId="17" fillId="22" borderId="263" xfId="0" applyNumberFormat="1" applyFont="1" applyFill="1" applyBorder="1"/>
    <xf numFmtId="3" fontId="17" fillId="22" borderId="261" xfId="0" applyNumberFormat="1" applyFont="1" applyFill="1" applyBorder="1"/>
    <xf numFmtId="3" fontId="39" fillId="22" borderId="277" xfId="0" applyNumberFormat="1" applyFont="1" applyFill="1" applyBorder="1"/>
    <xf numFmtId="3" fontId="39" fillId="22" borderId="273" xfId="0" applyNumberFormat="1" applyFont="1" applyFill="1" applyBorder="1"/>
    <xf numFmtId="3" fontId="39" fillId="22" borderId="278" xfId="0" applyNumberFormat="1" applyFont="1" applyFill="1" applyBorder="1"/>
    <xf numFmtId="41" fontId="17" fillId="3" borderId="188" xfId="1" applyNumberFormat="1" applyFont="1" applyFill="1" applyBorder="1" applyAlignment="1">
      <alignment horizontal="right" vertical="center" indent="2"/>
    </xf>
    <xf numFmtId="4" fontId="74" fillId="0" borderId="213" xfId="0" applyNumberFormat="1" applyFont="1" applyBorder="1"/>
    <xf numFmtId="41" fontId="17" fillId="3" borderId="194" xfId="1" applyNumberFormat="1" applyFont="1" applyFill="1" applyBorder="1" applyAlignment="1">
      <alignment horizontal="right" vertical="center" indent="2"/>
    </xf>
    <xf numFmtId="0" fontId="39" fillId="3" borderId="195" xfId="0" applyFont="1" applyFill="1" applyBorder="1" applyAlignment="1">
      <alignment horizontal="left" vertical="top" wrapText="1"/>
    </xf>
    <xf numFmtId="41" fontId="39" fillId="3" borderId="233" xfId="3" applyNumberFormat="1" applyFont="1" applyFill="1" applyBorder="1" applyAlignment="1">
      <alignment horizontal="center" vertical="center"/>
    </xf>
    <xf numFmtId="41" fontId="39" fillId="3" borderId="15" xfId="3" applyNumberFormat="1" applyFont="1" applyFill="1" applyBorder="1" applyAlignment="1">
      <alignment horizontal="center" vertical="center"/>
    </xf>
    <xf numFmtId="41" fontId="17" fillId="22" borderId="188" xfId="1" applyNumberFormat="1" applyFont="1" applyFill="1" applyBorder="1" applyAlignment="1">
      <alignment horizontal="center" vertical="center" indent="2"/>
    </xf>
    <xf numFmtId="41" fontId="17" fillId="22" borderId="11" xfId="3" applyNumberFormat="1" applyFont="1" applyFill="1" applyBorder="1" applyAlignment="1">
      <alignment horizontal="right" vertical="center" indent="2"/>
    </xf>
    <xf numFmtId="41" fontId="17" fillId="22" borderId="194" xfId="1" applyNumberFormat="1" applyFont="1" applyFill="1" applyBorder="1" applyAlignment="1">
      <alignment horizontal="center" vertical="center" indent="2"/>
    </xf>
    <xf numFmtId="0" fontId="39" fillId="22" borderId="195" xfId="0" applyFont="1" applyFill="1" applyBorder="1" applyAlignment="1">
      <alignment horizontal="left" vertical="top" wrapText="1"/>
    </xf>
    <xf numFmtId="41" fontId="17" fillId="22" borderId="8" xfId="3" applyNumberFormat="1" applyFont="1" applyFill="1" applyBorder="1" applyAlignment="1">
      <alignment horizontal="right" vertical="center" indent="2"/>
    </xf>
    <xf numFmtId="41" fontId="39" fillId="3" borderId="10" xfId="3" applyNumberFormat="1" applyFont="1" applyFill="1" applyBorder="1" applyAlignment="1">
      <alignment horizontal="right" vertical="center" indent="2"/>
    </xf>
    <xf numFmtId="41" fontId="39" fillId="3" borderId="188" xfId="1" applyNumberFormat="1" applyFont="1" applyFill="1" applyBorder="1" applyAlignment="1">
      <alignment horizontal="right" vertical="center" indent="2"/>
    </xf>
    <xf numFmtId="41" fontId="39" fillId="3" borderId="182" xfId="3" applyNumberFormat="1" applyFont="1" applyFill="1" applyBorder="1" applyAlignment="1">
      <alignment horizontal="center" vertical="center"/>
    </xf>
    <xf numFmtId="41" fontId="39" fillId="3" borderId="10" xfId="3" applyNumberFormat="1" applyFont="1" applyFill="1" applyBorder="1" applyAlignment="1">
      <alignment horizontal="center" vertical="center"/>
    </xf>
    <xf numFmtId="41" fontId="39" fillId="3" borderId="11" xfId="3" applyNumberFormat="1" applyFont="1" applyFill="1" applyBorder="1" applyAlignment="1">
      <alignment horizontal="right" vertical="center" indent="2"/>
    </xf>
    <xf numFmtId="41" fontId="39" fillId="3" borderId="194" xfId="1" applyNumberFormat="1" applyFont="1" applyFill="1" applyBorder="1" applyAlignment="1">
      <alignment horizontal="right" vertical="center" indent="2"/>
    </xf>
    <xf numFmtId="41" fontId="39" fillId="3" borderId="214" xfId="3" applyNumberFormat="1" applyFont="1" applyFill="1" applyBorder="1" applyAlignment="1">
      <alignment horizontal="center" vertical="center"/>
    </xf>
    <xf numFmtId="41" fontId="39" fillId="3" borderId="5" xfId="3" applyNumberFormat="1" applyFont="1" applyFill="1" applyBorder="1" applyAlignment="1">
      <alignment horizontal="center" vertical="center"/>
    </xf>
    <xf numFmtId="41" fontId="39" fillId="3" borderId="25" xfId="3" applyNumberFormat="1" applyFont="1" applyFill="1" applyBorder="1" applyAlignment="1">
      <alignment horizontal="center" vertical="center"/>
    </xf>
    <xf numFmtId="164" fontId="39" fillId="22" borderId="10" xfId="3" applyNumberFormat="1" applyFont="1" applyFill="1" applyBorder="1" applyAlignment="1">
      <alignment horizontal="right" vertical="center" indent="2"/>
    </xf>
    <xf numFmtId="164" fontId="17" fillId="22" borderId="182" xfId="3" applyNumberFormat="1" applyFont="1" applyFill="1" applyBorder="1" applyAlignment="1">
      <alignment horizontal="center" vertical="center"/>
    </xf>
    <xf numFmtId="164" fontId="17" fillId="22" borderId="10" xfId="3" applyNumberFormat="1" applyFont="1" applyFill="1" applyBorder="1" applyAlignment="1">
      <alignment horizontal="center" vertical="center"/>
    </xf>
    <xf numFmtId="164" fontId="39" fillId="22" borderId="5" xfId="3" applyNumberFormat="1" applyFont="1" applyFill="1" applyBorder="1" applyAlignment="1">
      <alignment horizontal="right" vertical="center" indent="2"/>
    </xf>
    <xf numFmtId="164" fontId="17" fillId="22" borderId="214" xfId="3" applyNumberFormat="1" applyFont="1" applyFill="1" applyBorder="1" applyAlignment="1">
      <alignment horizontal="center" vertical="center"/>
    </xf>
    <xf numFmtId="164" fontId="17" fillId="22" borderId="5" xfId="3" applyNumberFormat="1" applyFont="1" applyFill="1" applyBorder="1" applyAlignment="1">
      <alignment horizontal="center" vertical="center"/>
    </xf>
    <xf numFmtId="0" fontId="17" fillId="3" borderId="196" xfId="0" applyFont="1" applyFill="1" applyBorder="1" applyAlignment="1">
      <alignment wrapText="1"/>
    </xf>
    <xf numFmtId="0" fontId="17" fillId="3" borderId="197" xfId="0" applyFont="1" applyFill="1" applyBorder="1" applyAlignment="1">
      <alignment wrapText="1"/>
    </xf>
    <xf numFmtId="168" fontId="17" fillId="3" borderId="183" xfId="3" applyNumberFormat="1" applyFont="1" applyFill="1" applyBorder="1" applyAlignment="1">
      <alignment horizontal="center" vertical="center"/>
    </xf>
    <xf numFmtId="0" fontId="39" fillId="3" borderId="198" xfId="0" applyFont="1" applyFill="1" applyBorder="1" applyAlignment="1">
      <alignment wrapText="1"/>
    </xf>
    <xf numFmtId="41" fontId="17" fillId="22" borderId="184" xfId="3" applyNumberFormat="1" applyFont="1" applyFill="1" applyBorder="1" applyAlignment="1">
      <alignment horizontal="center" vertical="center"/>
    </xf>
    <xf numFmtId="167" fontId="17" fillId="0" borderId="0" xfId="0" applyNumberFormat="1" applyFont="1"/>
    <xf numFmtId="0" fontId="73" fillId="3" borderId="0" xfId="0" applyFont="1" applyFill="1"/>
    <xf numFmtId="41" fontId="17" fillId="22" borderId="40" xfId="3" applyNumberFormat="1" applyFont="1" applyFill="1" applyBorder="1" applyAlignment="1">
      <alignment horizontal="center" vertical="center"/>
    </xf>
    <xf numFmtId="41" fontId="17" fillId="22" borderId="190" xfId="3" applyNumberFormat="1" applyFont="1" applyFill="1" applyBorder="1" applyAlignment="1">
      <alignment horizontal="center" vertical="center"/>
    </xf>
    <xf numFmtId="41" fontId="17" fillId="22" borderId="13" xfId="3" applyNumberFormat="1" applyFont="1" applyFill="1" applyBorder="1" applyAlignment="1">
      <alignment horizontal="center" vertical="center"/>
    </xf>
    <xf numFmtId="41" fontId="17" fillId="22" borderId="194" xfId="3" applyNumberFormat="1" applyFont="1" applyFill="1" applyBorder="1" applyAlignment="1">
      <alignment horizontal="center" vertical="center"/>
    </xf>
    <xf numFmtId="41" fontId="75" fillId="22" borderId="195" xfId="3" applyNumberFormat="1" applyFont="1" applyFill="1" applyBorder="1" applyAlignment="1">
      <alignment horizontal="center" vertical="center"/>
    </xf>
    <xf numFmtId="41" fontId="75" fillId="22" borderId="4" xfId="3" applyNumberFormat="1" applyFont="1" applyFill="1" applyBorder="1" applyAlignment="1">
      <alignment horizontal="center" vertical="center"/>
    </xf>
    <xf numFmtId="41" fontId="39" fillId="22" borderId="191" xfId="3" applyNumberFormat="1" applyFont="1" applyFill="1" applyBorder="1" applyAlignment="1">
      <alignment horizontal="center" vertical="center"/>
    </xf>
    <xf numFmtId="0" fontId="17" fillId="22" borderId="182" xfId="0" applyFont="1" applyFill="1" applyBorder="1" applyAlignment="1">
      <alignment horizontal="left" vertical="center" wrapText="1"/>
    </xf>
    <xf numFmtId="41" fontId="39" fillId="22" borderId="233" xfId="3" applyNumberFormat="1" applyFont="1" applyFill="1" applyBorder="1" applyAlignment="1">
      <alignment horizontal="center" vertical="center"/>
    </xf>
    <xf numFmtId="0" fontId="17" fillId="0" borderId="199" xfId="0" applyFont="1" applyBorder="1" applyAlignment="1">
      <alignment wrapText="1"/>
    </xf>
    <xf numFmtId="3" fontId="17" fillId="0" borderId="263" xfId="0" applyNumberFormat="1" applyFont="1" applyBorder="1"/>
    <xf numFmtId="3" fontId="17" fillId="0" borderId="288" xfId="0" applyNumberFormat="1" applyFont="1" applyBorder="1"/>
    <xf numFmtId="3" fontId="17" fillId="0" borderId="289" xfId="0" applyNumberFormat="1" applyFont="1" applyBorder="1"/>
    <xf numFmtId="41" fontId="17" fillId="0" borderId="188" xfId="1" applyNumberFormat="1" applyFont="1" applyFill="1" applyBorder="1" applyAlignment="1">
      <alignment horizontal="center" vertical="center"/>
    </xf>
    <xf numFmtId="0" fontId="17" fillId="0" borderId="197" xfId="0" applyFont="1" applyBorder="1" applyAlignment="1">
      <alignment wrapText="1"/>
    </xf>
    <xf numFmtId="3" fontId="17" fillId="0" borderId="290" xfId="0" applyNumberFormat="1" applyFont="1" applyBorder="1"/>
    <xf numFmtId="3" fontId="17" fillId="0" borderId="291" xfId="0" applyNumberFormat="1" applyFont="1" applyBorder="1"/>
    <xf numFmtId="41" fontId="17" fillId="0" borderId="194" xfId="1" applyNumberFormat="1" applyFont="1" applyFill="1" applyBorder="1" applyAlignment="1">
      <alignment horizontal="center" vertical="center"/>
    </xf>
    <xf numFmtId="0" fontId="39" fillId="0" borderId="200" xfId="0" applyFont="1" applyBorder="1" applyAlignment="1">
      <alignment wrapText="1"/>
    </xf>
    <xf numFmtId="3" fontId="17" fillId="0" borderId="292" xfId="0" applyNumberFormat="1" applyFont="1" applyBorder="1"/>
    <xf numFmtId="3" fontId="17" fillId="0" borderId="293" xfId="0" applyNumberFormat="1" applyFont="1" applyBorder="1"/>
    <xf numFmtId="3" fontId="38" fillId="3" borderId="0" xfId="5" applyNumberFormat="1" applyFont="1" applyFill="1" applyAlignment="1">
      <alignment horizontal="center" vertical="center"/>
    </xf>
    <xf numFmtId="0" fontId="17" fillId="0" borderId="182" xfId="5" applyFont="1" applyFill="1" applyBorder="1" applyAlignment="1">
      <alignment horizontal="left" wrapText="1"/>
    </xf>
    <xf numFmtId="41" fontId="17" fillId="0" borderId="10" xfId="5" applyNumberFormat="1" applyFont="1" applyFill="1" applyBorder="1" applyAlignment="1">
      <alignment horizontal="right" vertical="center" indent="2"/>
    </xf>
    <xf numFmtId="41" fontId="17" fillId="0" borderId="188" xfId="5" applyNumberFormat="1" applyFont="1" applyFill="1" applyBorder="1" applyAlignment="1">
      <alignment horizontal="right" vertical="center" indent="2"/>
    </xf>
    <xf numFmtId="41" fontId="38" fillId="0" borderId="182" xfId="5" applyNumberFormat="1" applyFont="1" applyFill="1" applyBorder="1" applyAlignment="1">
      <alignment horizontal="center" vertical="center"/>
    </xf>
    <xf numFmtId="41" fontId="38" fillId="0" borderId="10" xfId="5" applyNumberFormat="1" applyFont="1" applyFill="1" applyBorder="1" applyAlignment="1">
      <alignment horizontal="center" vertical="center"/>
    </xf>
    <xf numFmtId="41" fontId="38" fillId="0" borderId="188" xfId="5" applyNumberFormat="1" applyFont="1" applyFill="1" applyBorder="1" applyAlignment="1">
      <alignment horizontal="center" vertical="center"/>
    </xf>
    <xf numFmtId="0" fontId="17" fillId="0" borderId="184" xfId="5" applyFont="1" applyFill="1" applyBorder="1" applyAlignment="1">
      <alignment horizontal="left" wrapText="1"/>
    </xf>
    <xf numFmtId="41" fontId="17" fillId="0" borderId="5" xfId="5" applyNumberFormat="1" applyFont="1" applyFill="1" applyBorder="1" applyAlignment="1">
      <alignment horizontal="right" vertical="center" indent="2"/>
    </xf>
    <xf numFmtId="41" fontId="17" fillId="0" borderId="183" xfId="5" applyNumberFormat="1" applyFont="1" applyFill="1" applyBorder="1" applyAlignment="1">
      <alignment horizontal="right" vertical="center" indent="2"/>
    </xf>
    <xf numFmtId="41" fontId="38" fillId="0" borderId="214" xfId="5" applyNumberFormat="1" applyFont="1" applyFill="1" applyBorder="1" applyAlignment="1">
      <alignment horizontal="center" vertical="center"/>
    </xf>
    <xf numFmtId="41" fontId="38" fillId="0" borderId="5" xfId="5" applyNumberFormat="1" applyFont="1" applyFill="1" applyBorder="1" applyAlignment="1">
      <alignment horizontal="center" vertical="center"/>
    </xf>
    <xf numFmtId="41" fontId="38" fillId="0" borderId="183" xfId="5" applyNumberFormat="1" applyFont="1" applyFill="1" applyBorder="1" applyAlignment="1">
      <alignment horizontal="center" vertical="center"/>
    </xf>
    <xf numFmtId="0" fontId="17" fillId="0" borderId="185" xfId="5" applyFont="1" applyFill="1" applyBorder="1" applyAlignment="1">
      <alignment horizontal="left" wrapText="1"/>
    </xf>
    <xf numFmtId="41" fontId="17" fillId="0" borderId="8" xfId="5" applyNumberFormat="1" applyFont="1" applyFill="1" applyBorder="1" applyAlignment="1">
      <alignment horizontal="right" vertical="center" indent="2"/>
    </xf>
    <xf numFmtId="41" fontId="17" fillId="0" borderId="186" xfId="5" applyNumberFormat="1" applyFont="1" applyFill="1" applyBorder="1" applyAlignment="1">
      <alignment horizontal="right" vertical="center" indent="2"/>
    </xf>
    <xf numFmtId="41" fontId="38" fillId="0" borderId="185" xfId="5" applyNumberFormat="1" applyFont="1" applyFill="1" applyBorder="1" applyAlignment="1">
      <alignment horizontal="center" vertical="center"/>
    </xf>
    <xf numFmtId="41" fontId="38" fillId="0" borderId="8" xfId="5" applyNumberFormat="1" applyFont="1" applyFill="1" applyBorder="1" applyAlignment="1">
      <alignment horizontal="center" vertical="center"/>
    </xf>
    <xf numFmtId="41" fontId="38" fillId="0" borderId="186" xfId="5" applyNumberFormat="1" applyFont="1" applyFill="1" applyBorder="1" applyAlignment="1">
      <alignment horizontal="center" vertical="center"/>
    </xf>
    <xf numFmtId="0" fontId="17" fillId="22" borderId="182" xfId="4" applyFont="1" applyFill="1" applyBorder="1" applyAlignment="1">
      <alignment horizontal="left" wrapText="1"/>
    </xf>
    <xf numFmtId="0" fontId="17" fillId="22" borderId="184" xfId="4" applyFont="1" applyFill="1" applyBorder="1" applyAlignment="1">
      <alignment horizontal="left" wrapText="1"/>
    </xf>
    <xf numFmtId="0" fontId="39" fillId="22" borderId="185" xfId="4" applyFont="1" applyFill="1" applyBorder="1" applyAlignment="1">
      <alignment horizontal="left" wrapText="1"/>
    </xf>
    <xf numFmtId="0" fontId="17" fillId="0" borderId="182" xfId="0" applyFont="1" applyBorder="1" applyAlignment="1">
      <alignment horizontal="left" wrapText="1"/>
    </xf>
    <xf numFmtId="41" fontId="17" fillId="0" borderId="182" xfId="3" applyNumberFormat="1" applyFont="1" applyFill="1" applyBorder="1" applyAlignment="1">
      <alignment horizontal="center" vertical="center"/>
    </xf>
    <xf numFmtId="41" fontId="17" fillId="0" borderId="10" xfId="3" applyNumberFormat="1" applyFont="1" applyFill="1" applyBorder="1" applyAlignment="1">
      <alignment horizontal="center" vertical="center"/>
    </xf>
    <xf numFmtId="41" fontId="17" fillId="0" borderId="188" xfId="3" applyNumberFormat="1" applyFont="1" applyFill="1" applyBorder="1" applyAlignment="1">
      <alignment horizontal="center" vertical="center"/>
    </xf>
    <xf numFmtId="0" fontId="17" fillId="22" borderId="57" xfId="0" applyFont="1" applyFill="1" applyBorder="1"/>
    <xf numFmtId="0" fontId="17" fillId="22" borderId="53" xfId="0" applyFont="1" applyFill="1" applyBorder="1"/>
    <xf numFmtId="41" fontId="17" fillId="22" borderId="192" xfId="3" applyNumberFormat="1" applyFont="1" applyFill="1" applyBorder="1" applyAlignment="1">
      <alignment horizontal="center" vertical="center"/>
    </xf>
    <xf numFmtId="41" fontId="17" fillId="3" borderId="184" xfId="3" applyNumberFormat="1" applyFont="1" applyFill="1" applyBorder="1" applyAlignment="1">
      <alignment horizontal="center" vertical="center"/>
    </xf>
    <xf numFmtId="41" fontId="17" fillId="22" borderId="182" xfId="3" applyNumberFormat="1" applyFont="1" applyFill="1" applyBorder="1" applyAlignment="1">
      <alignment horizontal="right" vertical="center" indent="2"/>
    </xf>
    <xf numFmtId="166" fontId="17" fillId="22" borderId="10" xfId="3" applyNumberFormat="1" applyFont="1" applyFill="1" applyBorder="1" applyAlignment="1">
      <alignment horizontal="right" vertical="center"/>
    </xf>
    <xf numFmtId="41" fontId="17" fillId="22" borderId="188" xfId="1" applyNumberFormat="1" applyFont="1" applyFill="1" applyBorder="1" applyAlignment="1">
      <alignment horizontal="right" vertical="center"/>
    </xf>
    <xf numFmtId="166" fontId="17" fillId="22" borderId="193" xfId="3" applyNumberFormat="1" applyFont="1" applyFill="1" applyBorder="1" applyAlignment="1">
      <alignment horizontal="right" vertical="center"/>
    </xf>
    <xf numFmtId="166" fontId="17" fillId="22" borderId="11" xfId="3" applyNumberFormat="1" applyFont="1" applyFill="1" applyBorder="1" applyAlignment="1">
      <alignment horizontal="right" vertical="center"/>
    </xf>
    <xf numFmtId="41" fontId="17" fillId="22" borderId="183" xfId="1" applyNumberFormat="1" applyFont="1" applyFill="1" applyBorder="1" applyAlignment="1">
      <alignment horizontal="right" vertical="center"/>
    </xf>
    <xf numFmtId="166" fontId="39" fillId="22" borderId="8" xfId="3" applyNumberFormat="1" applyFont="1" applyFill="1" applyBorder="1" applyAlignment="1">
      <alignment horizontal="right" vertical="center"/>
    </xf>
    <xf numFmtId="41" fontId="39" fillId="22" borderId="186" xfId="1" applyNumberFormat="1" applyFont="1" applyFill="1" applyBorder="1" applyAlignment="1">
      <alignment horizontal="right" vertical="center"/>
    </xf>
    <xf numFmtId="41" fontId="17" fillId="3" borderId="192" xfId="3" applyNumberFormat="1" applyFont="1" applyFill="1" applyBorder="1" applyAlignment="1">
      <alignment horizontal="center" vertical="center"/>
    </xf>
    <xf numFmtId="164" fontId="17" fillId="0" borderId="10" xfId="3" applyNumberFormat="1" applyFont="1" applyFill="1" applyBorder="1" applyAlignment="1">
      <alignment horizontal="right" vertical="center" indent="2"/>
    </xf>
    <xf numFmtId="164" fontId="17" fillId="0" borderId="188" xfId="3" applyNumberFormat="1" applyFont="1" applyFill="1" applyBorder="1" applyAlignment="1">
      <alignment horizontal="right" vertical="center" indent="2"/>
    </xf>
    <xf numFmtId="164" fontId="17" fillId="0" borderId="213" xfId="3" applyNumberFormat="1" applyFont="1" applyFill="1" applyBorder="1" applyAlignment="1">
      <alignment horizontal="center" vertical="center"/>
    </xf>
    <xf numFmtId="164" fontId="17" fillId="0" borderId="3" xfId="3" applyNumberFormat="1" applyFont="1" applyFill="1" applyBorder="1" applyAlignment="1">
      <alignment horizontal="center" vertical="center"/>
    </xf>
    <xf numFmtId="164" fontId="17" fillId="0" borderId="231" xfId="3" applyNumberFormat="1" applyFont="1" applyFill="1" applyBorder="1" applyAlignment="1">
      <alignment horizontal="center" vertical="center"/>
    </xf>
    <xf numFmtId="164" fontId="73" fillId="0" borderId="0" xfId="0" applyNumberFormat="1" applyFont="1"/>
    <xf numFmtId="0" fontId="17" fillId="0" borderId="184" xfId="0" applyFont="1" applyBorder="1" applyAlignment="1">
      <alignment horizontal="left" wrapText="1"/>
    </xf>
    <xf numFmtId="164" fontId="17" fillId="0" borderId="5" xfId="3" applyNumberFormat="1" applyFont="1" applyFill="1" applyBorder="1" applyAlignment="1">
      <alignment horizontal="right" vertical="center" indent="2"/>
    </xf>
    <xf numFmtId="164" fontId="17" fillId="0" borderId="183" xfId="3" applyNumberFormat="1" applyFont="1" applyFill="1" applyBorder="1" applyAlignment="1">
      <alignment horizontal="right" vertical="center" indent="2"/>
    </xf>
    <xf numFmtId="164" fontId="17" fillId="0" borderId="214" xfId="3" applyNumberFormat="1" applyFont="1" applyFill="1" applyBorder="1" applyAlignment="1">
      <alignment horizontal="center" vertical="center"/>
    </xf>
    <xf numFmtId="164" fontId="17" fillId="0" borderId="5" xfId="3" applyNumberFormat="1" applyFont="1" applyFill="1" applyBorder="1" applyAlignment="1">
      <alignment horizontal="center" vertical="center"/>
    </xf>
    <xf numFmtId="164" fontId="17" fillId="0" borderId="183" xfId="3" applyNumberFormat="1" applyFont="1" applyFill="1" applyBorder="1" applyAlignment="1">
      <alignment horizontal="center" vertical="center"/>
    </xf>
    <xf numFmtId="0" fontId="39" fillId="0" borderId="185" xfId="0" applyFont="1" applyBorder="1" applyAlignment="1">
      <alignment horizontal="left" wrapText="1"/>
    </xf>
    <xf numFmtId="164" fontId="39" fillId="0" borderId="8" xfId="3" applyNumberFormat="1" applyFont="1" applyFill="1" applyBorder="1" applyAlignment="1">
      <alignment horizontal="right" vertical="center" indent="2"/>
    </xf>
    <xf numFmtId="164" fontId="39" fillId="0" borderId="186" xfId="3" applyNumberFormat="1" applyFont="1" applyFill="1" applyBorder="1" applyAlignment="1">
      <alignment horizontal="right" vertical="center" indent="2"/>
    </xf>
    <xf numFmtId="164" fontId="39" fillId="0" borderId="185" xfId="3" applyNumberFormat="1" applyFont="1" applyFill="1" applyBorder="1" applyAlignment="1">
      <alignment horizontal="center" vertical="center"/>
    </xf>
    <xf numFmtId="164" fontId="39" fillId="0" borderId="8" xfId="3" applyNumberFormat="1" applyFont="1" applyFill="1" applyBorder="1" applyAlignment="1">
      <alignment horizontal="center" vertical="center"/>
    </xf>
    <xf numFmtId="164" fontId="39" fillId="0" borderId="186" xfId="3" applyNumberFormat="1" applyFont="1" applyFill="1" applyBorder="1" applyAlignment="1">
      <alignment horizontal="center" vertical="center"/>
    </xf>
    <xf numFmtId="41" fontId="17" fillId="22" borderId="199" xfId="0" applyNumberFormat="1" applyFont="1" applyFill="1" applyBorder="1" applyAlignment="1">
      <alignment horizontal="center" vertical="center"/>
    </xf>
    <xf numFmtId="41" fontId="17" fillId="22" borderId="57" xfId="0" applyNumberFormat="1" applyFont="1" applyFill="1" applyBorder="1" applyAlignment="1">
      <alignment horizontal="center" vertical="center"/>
    </xf>
    <xf numFmtId="41" fontId="17" fillId="22" borderId="294" xfId="3" applyNumberFormat="1" applyFont="1" applyFill="1" applyBorder="1" applyAlignment="1">
      <alignment horizontal="center" vertical="center"/>
    </xf>
    <xf numFmtId="0" fontId="17" fillId="3" borderId="182" xfId="0" applyFont="1" applyFill="1" applyBorder="1" applyAlignment="1">
      <alignment horizontal="left" vertical="top" wrapText="1"/>
    </xf>
    <xf numFmtId="0" fontId="17" fillId="3" borderId="184" xfId="0" applyFont="1" applyFill="1" applyBorder="1" applyAlignment="1">
      <alignment horizontal="left" vertical="top" wrapText="1"/>
    </xf>
    <xf numFmtId="0" fontId="39" fillId="3" borderId="201" xfId="0" applyFont="1" applyFill="1" applyBorder="1" applyAlignment="1">
      <alignment horizontal="left" vertical="top" wrapText="1"/>
    </xf>
    <xf numFmtId="41" fontId="39" fillId="3" borderId="202" xfId="3" applyNumberFormat="1" applyFont="1" applyFill="1" applyBorder="1" applyAlignment="1">
      <alignment horizontal="right" vertical="center" indent="2"/>
    </xf>
    <xf numFmtId="41" fontId="39" fillId="3" borderId="203" xfId="3" applyNumberFormat="1" applyFont="1" applyFill="1" applyBorder="1" applyAlignment="1">
      <alignment horizontal="right" vertical="center" indent="2"/>
    </xf>
    <xf numFmtId="41" fontId="39" fillId="3" borderId="201" xfId="3" applyNumberFormat="1" applyFont="1" applyFill="1" applyBorder="1" applyAlignment="1">
      <alignment horizontal="center" vertical="center"/>
    </xf>
    <xf numFmtId="41" fontId="39" fillId="3" borderId="202" xfId="3" applyNumberFormat="1" applyFont="1" applyFill="1" applyBorder="1" applyAlignment="1">
      <alignment horizontal="center" vertical="center"/>
    </xf>
    <xf numFmtId="41" fontId="39" fillId="3" borderId="203" xfId="3" applyNumberFormat="1" applyFont="1" applyFill="1" applyBorder="1" applyAlignment="1">
      <alignment horizontal="center" vertical="center"/>
    </xf>
    <xf numFmtId="0" fontId="17" fillId="19" borderId="0" xfId="0" applyFont="1" applyFill="1" applyAlignment="1">
      <alignment horizontal="center" vertical="center" wrapText="1"/>
    </xf>
    <xf numFmtId="0" fontId="17" fillId="19" borderId="0" xfId="0" applyFont="1" applyFill="1" applyAlignment="1">
      <alignment vertical="center" wrapText="1"/>
    </xf>
    <xf numFmtId="0" fontId="17" fillId="19" borderId="0" xfId="2" applyFont="1" applyFill="1" applyBorder="1" applyAlignment="1">
      <alignment vertical="center" wrapText="1"/>
    </xf>
    <xf numFmtId="2" fontId="17" fillId="19" borderId="0" xfId="0" applyNumberFormat="1" applyFont="1" applyFill="1" applyAlignment="1">
      <alignment horizontal="center" vertical="center" wrapText="1"/>
    </xf>
    <xf numFmtId="0" fontId="17" fillId="19" borderId="0" xfId="0" applyFont="1" applyFill="1" applyAlignment="1">
      <alignment horizontal="left" vertical="center" wrapText="1"/>
    </xf>
    <xf numFmtId="0" fontId="17" fillId="19" borderId="0" xfId="0" applyFont="1" applyFill="1" applyAlignment="1">
      <alignment horizontal="right" vertical="center" wrapText="1"/>
    </xf>
    <xf numFmtId="2" fontId="17" fillId="19" borderId="0" xfId="0" applyNumberFormat="1" applyFont="1" applyFill="1" applyAlignment="1">
      <alignment horizontal="left" vertical="center" wrapText="1"/>
    </xf>
    <xf numFmtId="0" fontId="38" fillId="19" borderId="0" xfId="0" applyFont="1" applyFill="1" applyAlignment="1">
      <alignment vertical="center" wrapText="1"/>
    </xf>
    <xf numFmtId="0" fontId="17" fillId="22" borderId="0" xfId="0" applyFont="1" applyFill="1" applyAlignment="1">
      <alignment horizontal="center" vertical="center" wrapText="1"/>
    </xf>
    <xf numFmtId="0" fontId="17" fillId="22" borderId="0" xfId="0" applyFont="1" applyFill="1" applyAlignment="1">
      <alignment vertical="center" wrapText="1"/>
    </xf>
    <xf numFmtId="0" fontId="17" fillId="22" borderId="0" xfId="2" applyFont="1" applyFill="1" applyBorder="1" applyAlignment="1">
      <alignment vertical="center" wrapText="1"/>
    </xf>
    <xf numFmtId="2" fontId="17" fillId="22" borderId="0" xfId="0" applyNumberFormat="1" applyFont="1" applyFill="1" applyAlignment="1">
      <alignment horizontal="center" vertical="center" wrapText="1"/>
    </xf>
    <xf numFmtId="0" fontId="17" fillId="22" borderId="0" xfId="0" applyFont="1" applyFill="1" applyAlignment="1">
      <alignment horizontal="left" vertical="center" wrapText="1"/>
    </xf>
    <xf numFmtId="1" fontId="17" fillId="22" borderId="0" xfId="0" applyNumberFormat="1" applyFont="1" applyFill="1" applyAlignment="1">
      <alignment horizontal="right" vertical="center" wrapText="1"/>
    </xf>
    <xf numFmtId="2" fontId="17" fillId="22" borderId="0" xfId="0" applyNumberFormat="1" applyFont="1" applyFill="1" applyAlignment="1">
      <alignment horizontal="right" vertical="center" wrapText="1"/>
    </xf>
    <xf numFmtId="2" fontId="17" fillId="22" borderId="0" xfId="0" applyNumberFormat="1" applyFont="1" applyFill="1" applyAlignment="1">
      <alignment vertical="top" wrapText="1"/>
    </xf>
    <xf numFmtId="0" fontId="17" fillId="0" borderId="0" xfId="0" applyFont="1" applyAlignment="1">
      <alignment horizontal="center" vertical="center" wrapText="1"/>
    </xf>
    <xf numFmtId="0" fontId="17" fillId="0" borderId="0" xfId="0" applyFont="1" applyAlignment="1">
      <alignment vertical="center" wrapText="1"/>
    </xf>
    <xf numFmtId="0" fontId="17" fillId="0" borderId="0" xfId="2" applyFont="1" applyFill="1" applyBorder="1" applyAlignment="1">
      <alignment vertical="center" wrapText="1"/>
    </xf>
    <xf numFmtId="2" fontId="17" fillId="0" borderId="0" xfId="0" applyNumberFormat="1" applyFont="1" applyAlignment="1">
      <alignment horizontal="center" vertical="center" wrapText="1"/>
    </xf>
    <xf numFmtId="0" fontId="17" fillId="0" borderId="0" xfId="0" applyFont="1" applyAlignment="1">
      <alignment horizontal="left" vertical="center" wrapText="1"/>
    </xf>
    <xf numFmtId="1" fontId="17" fillId="0" borderId="0" xfId="0" applyNumberFormat="1" applyFont="1" applyAlignment="1">
      <alignment horizontal="right" vertical="center" wrapText="1"/>
    </xf>
    <xf numFmtId="2" fontId="17" fillId="0" borderId="0" xfId="0" applyNumberFormat="1" applyFont="1" applyAlignment="1">
      <alignment horizontal="right" vertical="center" wrapText="1"/>
    </xf>
    <xf numFmtId="2" fontId="17" fillId="0" borderId="0" xfId="0" applyNumberFormat="1" applyFont="1" applyAlignment="1">
      <alignment vertical="top" wrapText="1"/>
    </xf>
    <xf numFmtId="0" fontId="17" fillId="0" borderId="0" xfId="0" applyFont="1" applyAlignment="1">
      <alignment horizontal="left" wrapText="1"/>
    </xf>
    <xf numFmtId="1" fontId="39" fillId="0" borderId="0" xfId="0" applyNumberFormat="1" applyFont="1" applyAlignment="1">
      <alignment horizontal="right" vertical="center" wrapText="1"/>
    </xf>
    <xf numFmtId="2" fontId="39" fillId="0" borderId="0" xfId="0" applyNumberFormat="1" applyFont="1" applyAlignment="1">
      <alignment horizontal="right" vertical="center" wrapText="1"/>
    </xf>
    <xf numFmtId="0" fontId="76" fillId="0" borderId="0" xfId="2" applyFont="1" applyFill="1" applyBorder="1" applyAlignment="1">
      <alignment vertical="center" wrapText="1"/>
    </xf>
    <xf numFmtId="0" fontId="77" fillId="0" borderId="0" xfId="2" applyFont="1" applyFill="1" applyBorder="1" applyAlignment="1">
      <alignment vertical="center" wrapText="1"/>
    </xf>
    <xf numFmtId="2" fontId="17" fillId="0" borderId="0" xfId="0" applyNumberFormat="1" applyFont="1" applyAlignment="1">
      <alignment vertical="center" wrapText="1"/>
    </xf>
    <xf numFmtId="0" fontId="38" fillId="22" borderId="0" xfId="0" applyFont="1" applyFill="1" applyAlignment="1">
      <alignment wrapText="1"/>
    </xf>
    <xf numFmtId="1" fontId="17" fillId="19" borderId="0" xfId="0" applyNumberFormat="1" applyFont="1" applyFill="1" applyAlignment="1">
      <alignment horizontal="right" vertical="center" wrapText="1"/>
    </xf>
    <xf numFmtId="2" fontId="17" fillId="19" borderId="0" xfId="0" applyNumberFormat="1" applyFont="1" applyFill="1" applyAlignment="1">
      <alignment horizontal="right" vertical="center" wrapText="1"/>
    </xf>
    <xf numFmtId="2" fontId="17" fillId="19" borderId="0" xfId="0" applyNumberFormat="1" applyFont="1" applyFill="1" applyAlignment="1">
      <alignment vertical="top" wrapText="1"/>
    </xf>
    <xf numFmtId="1" fontId="17" fillId="0" borderId="0" xfId="0" applyNumberFormat="1" applyFont="1" applyAlignment="1">
      <alignment horizontal="left" vertical="center" wrapText="1"/>
    </xf>
    <xf numFmtId="0" fontId="17" fillId="0" borderId="0" xfId="2" applyFont="1" applyFill="1" applyBorder="1" applyAlignment="1">
      <alignment horizontal="left" vertical="center" wrapText="1"/>
    </xf>
    <xf numFmtId="0" fontId="38" fillId="3" borderId="0" xfId="0" applyFont="1" applyFill="1" applyAlignment="1">
      <alignment horizontal="left" vertical="center" wrapText="1"/>
    </xf>
    <xf numFmtId="0" fontId="38" fillId="0" borderId="0" xfId="0" applyFont="1" applyAlignment="1">
      <alignment horizontal="left" vertical="center" wrapText="1"/>
    </xf>
    <xf numFmtId="2" fontId="17" fillId="0" borderId="0" xfId="0" quotePrefix="1" applyNumberFormat="1" applyFont="1" applyAlignment="1">
      <alignment vertical="top" wrapText="1"/>
    </xf>
    <xf numFmtId="0" fontId="39" fillId="0" borderId="0" xfId="0" applyFont="1" applyAlignment="1">
      <alignment vertical="center" wrapText="1"/>
    </xf>
    <xf numFmtId="0" fontId="17" fillId="0" borderId="0" xfId="2" applyFont="1" applyFill="1" applyBorder="1" applyAlignment="1">
      <alignment horizontal="center" vertical="center" wrapText="1"/>
    </xf>
    <xf numFmtId="0" fontId="78" fillId="0" borderId="0" xfId="0" applyFont="1" applyAlignment="1">
      <alignment horizontal="center" vertical="center"/>
    </xf>
    <xf numFmtId="2" fontId="17" fillId="0" borderId="0" xfId="0" applyNumberFormat="1" applyFont="1" applyAlignment="1">
      <alignment horizontal="left" vertical="center" wrapText="1"/>
    </xf>
    <xf numFmtId="0" fontId="38" fillId="3" borderId="0" xfId="0" applyFont="1" applyFill="1" applyAlignment="1">
      <alignment horizontal="center" vertical="center" wrapText="1"/>
    </xf>
    <xf numFmtId="0" fontId="38" fillId="0" borderId="0" xfId="0" applyFont="1" applyAlignment="1">
      <alignment horizontal="center" vertical="center" wrapText="1"/>
    </xf>
    <xf numFmtId="2" fontId="17" fillId="0" borderId="0" xfId="0" applyNumberFormat="1" applyFont="1" applyAlignment="1">
      <alignment horizontal="center" wrapText="1"/>
    </xf>
    <xf numFmtId="0" fontId="76" fillId="22" borderId="0" xfId="2" applyFont="1" applyFill="1" applyBorder="1" applyAlignment="1">
      <alignment vertical="center" wrapText="1"/>
    </xf>
    <xf numFmtId="1" fontId="17" fillId="0" borderId="0" xfId="0" applyNumberFormat="1" applyFont="1" applyAlignment="1">
      <alignment horizontal="center" vertical="center" wrapText="1"/>
    </xf>
    <xf numFmtId="0" fontId="17" fillId="0" borderId="0" xfId="4" applyFont="1" applyAlignment="1">
      <alignment vertical="center" wrapText="1"/>
    </xf>
    <xf numFmtId="2" fontId="17" fillId="0" borderId="0" xfId="4" applyNumberFormat="1" applyFont="1" applyAlignment="1">
      <alignment horizontal="center" vertical="center" wrapText="1"/>
    </xf>
    <xf numFmtId="0" fontId="17" fillId="0" borderId="0" xfId="4" applyFont="1" applyAlignment="1">
      <alignment horizontal="left" vertical="center" wrapText="1"/>
    </xf>
    <xf numFmtId="1" fontId="17" fillId="0" borderId="0" xfId="4" applyNumberFormat="1" applyFont="1" applyAlignment="1">
      <alignment horizontal="right" vertical="center" wrapText="1"/>
    </xf>
    <xf numFmtId="2" fontId="17" fillId="0" borderId="0" xfId="4" applyNumberFormat="1" applyFont="1" applyAlignment="1">
      <alignment horizontal="right" vertical="center" wrapText="1"/>
    </xf>
    <xf numFmtId="0" fontId="17" fillId="0" borderId="0" xfId="4" applyFont="1" applyAlignment="1">
      <alignment horizontal="center" vertical="center" wrapText="1"/>
    </xf>
    <xf numFmtId="2" fontId="17" fillId="0" borderId="0" xfId="4" applyNumberFormat="1" applyFont="1" applyAlignment="1">
      <alignment vertical="top" wrapText="1"/>
    </xf>
    <xf numFmtId="0" fontId="17" fillId="0" borderId="0" xfId="0" applyFont="1" applyAlignment="1">
      <alignment horizontal="right" vertical="center" wrapText="1"/>
    </xf>
    <xf numFmtId="9" fontId="17" fillId="22" borderId="138" xfId="0" applyNumberFormat="1" applyFont="1" applyFill="1" applyBorder="1" applyAlignment="1">
      <alignment vertical="center"/>
    </xf>
    <xf numFmtId="10" fontId="17" fillId="22" borderId="139" xfId="0" applyNumberFormat="1" applyFont="1" applyFill="1" applyBorder="1" applyAlignment="1">
      <alignment horizontal="center" vertical="center"/>
    </xf>
    <xf numFmtId="9" fontId="39" fillId="22" borderId="35" xfId="0" applyNumberFormat="1" applyFont="1" applyFill="1" applyBorder="1" applyAlignment="1">
      <alignment horizontal="center" vertical="center"/>
    </xf>
    <xf numFmtId="165" fontId="17" fillId="22" borderId="130" xfId="0" applyNumberFormat="1" applyFont="1" applyFill="1" applyBorder="1" applyAlignment="1">
      <alignment horizontal="center" vertical="center"/>
    </xf>
    <xf numFmtId="10" fontId="39" fillId="3" borderId="35" xfId="0" applyNumberFormat="1" applyFont="1" applyFill="1" applyBorder="1" applyAlignment="1">
      <alignment horizontal="center" vertical="center"/>
    </xf>
    <xf numFmtId="9" fontId="17" fillId="3" borderId="130" xfId="0" applyNumberFormat="1" applyFont="1" applyFill="1" applyBorder="1" applyAlignment="1">
      <alignment horizontal="center" vertical="center"/>
    </xf>
    <xf numFmtId="9" fontId="17" fillId="0" borderId="132" xfId="0" applyNumberFormat="1" applyFont="1" applyBorder="1" applyAlignment="1">
      <alignment vertical="center"/>
    </xf>
    <xf numFmtId="10" fontId="17" fillId="0" borderId="133" xfId="0" applyNumberFormat="1" applyFont="1" applyBorder="1" applyAlignment="1">
      <alignment horizontal="center" vertical="center"/>
    </xf>
    <xf numFmtId="10" fontId="39" fillId="0" borderId="155" xfId="3" applyNumberFormat="1" applyFont="1" applyFill="1" applyBorder="1" applyAlignment="1">
      <alignment horizontal="center" vertical="center"/>
    </xf>
    <xf numFmtId="9" fontId="17" fillId="0" borderId="134" xfId="0" applyNumberFormat="1" applyFont="1" applyBorder="1" applyAlignment="1">
      <alignment vertical="center"/>
    </xf>
    <xf numFmtId="10" fontId="17" fillId="0" borderId="135" xfId="0" applyNumberFormat="1" applyFont="1" applyBorder="1" applyAlignment="1">
      <alignment horizontal="center" vertical="center"/>
    </xf>
    <xf numFmtId="10" fontId="39" fillId="0" borderId="156" xfId="3" applyNumberFormat="1" applyFont="1" applyFill="1" applyBorder="1" applyAlignment="1">
      <alignment horizontal="center" vertical="center"/>
    </xf>
    <xf numFmtId="9" fontId="17" fillId="0" borderId="136" xfId="0" applyNumberFormat="1" applyFont="1" applyBorder="1" applyAlignment="1">
      <alignment vertical="center"/>
    </xf>
    <xf numFmtId="10" fontId="17" fillId="0" borderId="137" xfId="0" applyNumberFormat="1" applyFont="1" applyBorder="1" applyAlignment="1">
      <alignment horizontal="center" vertical="center"/>
    </xf>
    <xf numFmtId="10" fontId="39" fillId="0" borderId="157" xfId="3" applyNumberFormat="1" applyFont="1" applyFill="1" applyBorder="1" applyAlignment="1">
      <alignment horizontal="center" vertical="center"/>
    </xf>
    <xf numFmtId="9" fontId="39" fillId="0" borderId="143" xfId="0" applyNumberFormat="1" applyFont="1" applyBorder="1" applyAlignment="1">
      <alignment horizontal="left" vertical="center"/>
    </xf>
    <xf numFmtId="9" fontId="39" fillId="0" borderId="142" xfId="0" applyNumberFormat="1" applyFont="1" applyBorder="1" applyAlignment="1">
      <alignment horizontal="center" vertical="center"/>
    </xf>
    <xf numFmtId="165" fontId="17" fillId="0" borderId="95" xfId="0" applyNumberFormat="1" applyFont="1" applyBorder="1" applyAlignment="1">
      <alignment horizontal="center" vertical="center"/>
    </xf>
    <xf numFmtId="0" fontId="39" fillId="3" borderId="0" xfId="0" applyFont="1" applyFill="1"/>
    <xf numFmtId="0" fontId="17" fillId="3" borderId="0" xfId="0" applyFont="1" applyFill="1" applyAlignment="1">
      <alignment horizontal="center" vertical="center"/>
    </xf>
    <xf numFmtId="0" fontId="17" fillId="15" borderId="0" xfId="0" applyFont="1" applyFill="1"/>
    <xf numFmtId="0" fontId="39" fillId="3" borderId="90" xfId="0" applyFont="1" applyFill="1" applyBorder="1"/>
    <xf numFmtId="0" fontId="39" fillId="3" borderId="144" xfId="0" applyFont="1" applyFill="1" applyBorder="1" applyAlignment="1">
      <alignment horizontal="center"/>
    </xf>
    <xf numFmtId="9" fontId="39" fillId="3" borderId="130" xfId="0" applyNumberFormat="1" applyFont="1" applyFill="1" applyBorder="1" applyAlignment="1">
      <alignment horizontal="center"/>
    </xf>
    <xf numFmtId="9" fontId="17" fillId="0" borderId="138" xfId="0" applyNumberFormat="1" applyFont="1" applyBorder="1" applyAlignment="1">
      <alignment vertical="center"/>
    </xf>
    <xf numFmtId="10" fontId="17" fillId="0" borderId="139" xfId="0" applyNumberFormat="1" applyFont="1" applyBorder="1" applyAlignment="1">
      <alignment horizontal="center" vertical="center"/>
    </xf>
    <xf numFmtId="10" fontId="39" fillId="0" borderId="158" xfId="1" applyNumberFormat="1" applyFont="1" applyFill="1" applyBorder="1" applyAlignment="1">
      <alignment horizontal="center" vertical="center"/>
    </xf>
    <xf numFmtId="9" fontId="39" fillId="0" borderId="0" xfId="3" applyFont="1" applyFill="1" applyBorder="1" applyAlignment="1">
      <alignment horizontal="center" vertical="center"/>
    </xf>
    <xf numFmtId="0" fontId="17" fillId="0" borderId="35" xfId="0" applyFont="1" applyBorder="1" applyAlignment="1">
      <alignment horizontal="center" vertical="center"/>
    </xf>
    <xf numFmtId="10" fontId="39" fillId="0" borderId="156" xfId="1" applyNumberFormat="1" applyFont="1" applyFill="1" applyBorder="1" applyAlignment="1">
      <alignment horizontal="center" vertical="center"/>
    </xf>
    <xf numFmtId="9" fontId="17" fillId="0" borderId="150" xfId="0" applyNumberFormat="1" applyFont="1" applyBorder="1" applyAlignment="1">
      <alignment vertical="center"/>
    </xf>
    <xf numFmtId="10" fontId="17" fillId="0" borderId="151" xfId="0" applyNumberFormat="1" applyFont="1" applyBorder="1" applyAlignment="1">
      <alignment horizontal="center" vertical="center"/>
    </xf>
    <xf numFmtId="10" fontId="39" fillId="0" borderId="159" xfId="1" applyNumberFormat="1" applyFont="1" applyFill="1" applyBorder="1" applyAlignment="1">
      <alignment horizontal="center" vertical="center"/>
    </xf>
    <xf numFmtId="9" fontId="39" fillId="0" borderId="152" xfId="0" applyNumberFormat="1" applyFont="1" applyBorder="1" applyAlignment="1">
      <alignment horizontal="left" vertical="center"/>
    </xf>
    <xf numFmtId="9" fontId="39" fillId="0" borderId="153" xfId="0" applyNumberFormat="1" applyFont="1" applyBorder="1" applyAlignment="1">
      <alignment horizontal="center" vertical="center"/>
    </xf>
    <xf numFmtId="165" fontId="17" fillId="0" borderId="154" xfId="0" applyNumberFormat="1" applyFont="1" applyBorder="1" applyAlignment="1">
      <alignment horizontal="center" vertical="center"/>
    </xf>
    <xf numFmtId="9" fontId="17" fillId="0" borderId="0" xfId="0" applyNumberFormat="1" applyFont="1" applyAlignment="1">
      <alignment horizontal="center" vertical="center"/>
    </xf>
    <xf numFmtId="9" fontId="17" fillId="0" borderId="148" xfId="0" applyNumberFormat="1" applyFont="1" applyBorder="1" applyAlignment="1">
      <alignment vertical="center"/>
    </xf>
    <xf numFmtId="10" fontId="17" fillId="0" borderId="149" xfId="0" applyNumberFormat="1" applyFont="1" applyBorder="1" applyAlignment="1">
      <alignment horizontal="center" vertical="center"/>
    </xf>
    <xf numFmtId="10" fontId="39" fillId="0" borderId="160" xfId="3" applyNumberFormat="1" applyFont="1" applyFill="1" applyBorder="1" applyAlignment="1">
      <alignment horizontal="center" vertical="center"/>
    </xf>
    <xf numFmtId="9" fontId="39" fillId="0" borderId="90" xfId="0" applyNumberFormat="1" applyFont="1" applyBorder="1" applyAlignment="1">
      <alignment horizontal="left" vertical="center"/>
    </xf>
    <xf numFmtId="9" fontId="39" fillId="0" borderId="35" xfId="0" applyNumberFormat="1" applyFont="1" applyBorder="1" applyAlignment="1">
      <alignment horizontal="center" vertical="center"/>
    </xf>
    <xf numFmtId="9" fontId="39" fillId="3" borderId="146" xfId="0" applyNumberFormat="1" applyFont="1" applyFill="1" applyBorder="1" applyAlignment="1">
      <alignment horizontal="left" vertical="center"/>
    </xf>
    <xf numFmtId="10" fontId="39" fillId="3" borderId="147" xfId="0" applyNumberFormat="1" applyFont="1" applyFill="1" applyBorder="1" applyAlignment="1">
      <alignment horizontal="center" vertical="center"/>
    </xf>
    <xf numFmtId="9" fontId="17" fillId="3" borderId="81" xfId="0" applyNumberFormat="1" applyFont="1" applyFill="1" applyBorder="1" applyAlignment="1">
      <alignment horizontal="center" vertical="center"/>
    </xf>
    <xf numFmtId="0" fontId="39" fillId="4" borderId="0" xfId="0" applyFont="1" applyFill="1"/>
    <xf numFmtId="0" fontId="39" fillId="4" borderId="0" xfId="0" applyFont="1" applyFill="1" applyAlignment="1">
      <alignment horizontal="center" vertical="center"/>
    </xf>
    <xf numFmtId="0" fontId="39" fillId="4" borderId="0" xfId="0" applyFont="1" applyFill="1" applyAlignment="1">
      <alignment horizontal="center" vertical="center" wrapText="1"/>
    </xf>
    <xf numFmtId="0" fontId="17" fillId="22" borderId="168" xfId="0" applyFont="1" applyFill="1" applyBorder="1" applyAlignment="1">
      <alignment horizontal="left" vertical="top" wrapText="1"/>
    </xf>
    <xf numFmtId="41" fontId="39" fillId="22" borderId="168" xfId="0" applyNumberFormat="1" applyFont="1" applyFill="1" applyBorder="1" applyAlignment="1">
      <alignment horizontal="center" vertical="top" wrapText="1"/>
    </xf>
    <xf numFmtId="3" fontId="39" fillId="22" borderId="168" xfId="3" applyNumberFormat="1" applyFont="1" applyFill="1" applyBorder="1" applyAlignment="1">
      <alignment horizontal="right" vertical="center" indent="1"/>
    </xf>
    <xf numFmtId="0" fontId="17" fillId="22" borderId="170" xfId="0" applyFont="1" applyFill="1" applyBorder="1" applyAlignment="1">
      <alignment horizontal="left" vertical="top" wrapText="1"/>
    </xf>
    <xf numFmtId="41" fontId="39" fillId="22" borderId="170" xfId="0" applyNumberFormat="1" applyFont="1" applyFill="1" applyBorder="1" applyAlignment="1">
      <alignment horizontal="center" vertical="top" wrapText="1"/>
    </xf>
    <xf numFmtId="3" fontId="39" fillId="22" borderId="170" xfId="3" applyNumberFormat="1" applyFont="1" applyFill="1" applyBorder="1" applyAlignment="1">
      <alignment horizontal="right" vertical="center" indent="1"/>
    </xf>
    <xf numFmtId="41" fontId="39" fillId="3" borderId="284" xfId="0" applyNumberFormat="1" applyFont="1" applyFill="1" applyBorder="1" applyAlignment="1">
      <alignment horizontal="center" vertical="top" wrapText="1"/>
    </xf>
    <xf numFmtId="41" fontId="39" fillId="3" borderId="168" xfId="0" applyNumberFormat="1" applyFont="1" applyFill="1" applyBorder="1" applyAlignment="1">
      <alignment horizontal="center" vertical="top" wrapText="1"/>
    </xf>
    <xf numFmtId="3" fontId="39" fillId="3" borderId="168" xfId="3" applyNumberFormat="1" applyFont="1" applyFill="1" applyBorder="1" applyAlignment="1">
      <alignment horizontal="right" vertical="center" indent="1"/>
    </xf>
    <xf numFmtId="41" fontId="39" fillId="3" borderId="170" xfId="0" applyNumberFormat="1" applyFont="1" applyFill="1" applyBorder="1" applyAlignment="1">
      <alignment horizontal="center" vertical="top" wrapText="1"/>
    </xf>
    <xf numFmtId="3" fontId="39" fillId="3" borderId="170" xfId="3" applyNumberFormat="1" applyFont="1" applyFill="1" applyBorder="1" applyAlignment="1">
      <alignment horizontal="right" vertical="center" indent="1"/>
    </xf>
    <xf numFmtId="0" fontId="17" fillId="3" borderId="287" xfId="0" applyFont="1" applyFill="1" applyBorder="1" applyAlignment="1">
      <alignment horizontal="left" vertical="top" wrapText="1"/>
    </xf>
    <xf numFmtId="41" fontId="39" fillId="3" borderId="287" xfId="0" applyNumberFormat="1" applyFont="1" applyFill="1" applyBorder="1" applyAlignment="1">
      <alignment horizontal="center" vertical="top" wrapText="1"/>
    </xf>
    <xf numFmtId="3" fontId="17" fillId="3" borderId="287" xfId="3" applyNumberFormat="1" applyFont="1" applyFill="1" applyBorder="1" applyAlignment="1">
      <alignment horizontal="right" vertical="center" indent="1"/>
    </xf>
    <xf numFmtId="0" fontId="17" fillId="3" borderId="32" xfId="0" applyFont="1" applyFill="1" applyBorder="1" applyAlignment="1">
      <alignment horizontal="left" vertical="top" wrapText="1"/>
    </xf>
    <xf numFmtId="41" fontId="39" fillId="3" borderId="32" xfId="0" applyNumberFormat="1" applyFont="1" applyFill="1" applyBorder="1" applyAlignment="1">
      <alignment horizontal="center" vertical="top" wrapText="1"/>
    </xf>
    <xf numFmtId="3" fontId="17" fillId="3" borderId="32" xfId="3" applyNumberFormat="1" applyFont="1" applyFill="1" applyBorder="1" applyAlignment="1">
      <alignment horizontal="right" vertical="center" indent="1"/>
    </xf>
    <xf numFmtId="0" fontId="17" fillId="22" borderId="269" xfId="0" applyFont="1" applyFill="1" applyBorder="1" applyAlignment="1">
      <alignment wrapText="1"/>
    </xf>
    <xf numFmtId="0" fontId="17" fillId="22" borderId="270" xfId="0" applyFont="1" applyFill="1" applyBorder="1" applyAlignment="1">
      <alignment wrapText="1"/>
    </xf>
    <xf numFmtId="0" fontId="17" fillId="22" borderId="271" xfId="0" applyFont="1" applyFill="1" applyBorder="1" applyAlignment="1">
      <alignment wrapText="1"/>
    </xf>
    <xf numFmtId="0" fontId="17" fillId="22" borderId="272" xfId="0" applyFont="1" applyFill="1" applyBorder="1" applyAlignment="1">
      <alignment wrapText="1"/>
    </xf>
    <xf numFmtId="3" fontId="17" fillId="22" borderId="35" xfId="3" applyNumberFormat="1" applyFont="1" applyFill="1" applyBorder="1" applyAlignment="1">
      <alignment horizontal="right" vertical="center" indent="1"/>
    </xf>
    <xf numFmtId="0" fontId="17" fillId="3" borderId="168" xfId="0" applyFont="1" applyFill="1" applyBorder="1" applyAlignment="1">
      <alignment wrapText="1"/>
    </xf>
    <xf numFmtId="41" fontId="17" fillId="3" borderId="168" xfId="0" applyNumberFormat="1" applyFont="1" applyFill="1" applyBorder="1" applyAlignment="1">
      <alignment wrapText="1"/>
    </xf>
    <xf numFmtId="41" fontId="17" fillId="3" borderId="168" xfId="0" applyNumberFormat="1" applyFont="1" applyFill="1" applyBorder="1" applyAlignment="1">
      <alignment horizontal="right" vertical="center" wrapText="1"/>
    </xf>
    <xf numFmtId="0" fontId="17" fillId="3" borderId="170" xfId="0" applyFont="1" applyFill="1" applyBorder="1" applyAlignment="1">
      <alignment wrapText="1"/>
    </xf>
    <xf numFmtId="41" fontId="17" fillId="3" borderId="170" xfId="0" applyNumberFormat="1" applyFont="1" applyFill="1" applyBorder="1" applyAlignment="1">
      <alignment wrapText="1"/>
    </xf>
    <xf numFmtId="41" fontId="17" fillId="3" borderId="170" xfId="0" applyNumberFormat="1" applyFont="1" applyFill="1" applyBorder="1" applyAlignment="1">
      <alignment horizontal="right" wrapText="1"/>
    </xf>
    <xf numFmtId="41" fontId="39" fillId="3" borderId="168" xfId="0" applyNumberFormat="1" applyFont="1" applyFill="1" applyBorder="1" applyAlignment="1">
      <alignment horizontal="center" wrapText="1"/>
    </xf>
    <xf numFmtId="41" fontId="39" fillId="3" borderId="170" xfId="0" applyNumberFormat="1" applyFont="1" applyFill="1" applyBorder="1" applyAlignment="1">
      <alignment horizontal="center" wrapText="1"/>
    </xf>
    <xf numFmtId="0" fontId="17" fillId="22" borderId="269" xfId="0" applyFont="1" applyFill="1" applyBorder="1" applyAlignment="1">
      <alignment horizontal="right" vertical="center" wrapText="1"/>
    </xf>
    <xf numFmtId="0" fontId="17" fillId="22" borderId="270" xfId="0" applyFont="1" applyFill="1" applyBorder="1" applyAlignment="1">
      <alignment horizontal="right" vertical="center" wrapText="1"/>
    </xf>
    <xf numFmtId="0" fontId="17" fillId="22" borderId="270" xfId="0" applyFont="1" applyFill="1" applyBorder="1" applyAlignment="1">
      <alignment horizontal="right" vertical="center"/>
    </xf>
    <xf numFmtId="0" fontId="17" fillId="22" borderId="271" xfId="0" applyFont="1" applyFill="1" applyBorder="1" applyAlignment="1">
      <alignment horizontal="right" vertical="center" wrapText="1"/>
    </xf>
    <xf numFmtId="0" fontId="17" fillId="22" borderId="272" xfId="0" applyFont="1" applyFill="1" applyBorder="1" applyAlignment="1">
      <alignment horizontal="right" vertical="center" wrapText="1"/>
    </xf>
    <xf numFmtId="0" fontId="17" fillId="22" borderId="272" xfId="0" applyFont="1" applyFill="1" applyBorder="1" applyAlignment="1">
      <alignment horizontal="right" vertical="center"/>
    </xf>
    <xf numFmtId="41" fontId="17" fillId="3" borderId="168" xfId="4" applyNumberFormat="1" applyFont="1" applyFill="1" applyBorder="1" applyAlignment="1">
      <alignment horizontal="center" vertical="top" wrapText="1"/>
    </xf>
    <xf numFmtId="41" fontId="17" fillId="3" borderId="170" xfId="4" applyNumberFormat="1" applyFont="1" applyFill="1" applyBorder="1" applyAlignment="1">
      <alignment horizontal="center" vertical="top" wrapText="1"/>
    </xf>
    <xf numFmtId="164" fontId="17" fillId="3" borderId="168" xfId="0" applyNumberFormat="1" applyFont="1" applyFill="1" applyBorder="1" applyAlignment="1">
      <alignment horizontal="center" vertical="top" wrapText="1"/>
    </xf>
    <xf numFmtId="164" fontId="17" fillId="3" borderId="170" xfId="0" applyNumberFormat="1" applyFont="1" applyFill="1" applyBorder="1" applyAlignment="1">
      <alignment horizontal="center" vertical="top" wrapText="1"/>
    </xf>
    <xf numFmtId="0" fontId="17" fillId="3" borderId="169" xfId="0" applyFont="1" applyFill="1" applyBorder="1" applyAlignment="1">
      <alignment horizontal="left" vertical="top" wrapText="1"/>
    </xf>
    <xf numFmtId="41" fontId="17" fillId="3" borderId="169" xfId="0" applyNumberFormat="1" applyFont="1" applyFill="1" applyBorder="1" applyAlignment="1">
      <alignment horizontal="center" vertical="top" wrapText="1"/>
    </xf>
    <xf numFmtId="3" fontId="17" fillId="3" borderId="169" xfId="3" applyNumberFormat="1" applyFont="1" applyFill="1" applyBorder="1" applyAlignment="1">
      <alignment horizontal="right" vertical="center" indent="1"/>
    </xf>
    <xf numFmtId="0" fontId="17" fillId="22" borderId="62" xfId="0" applyFont="1" applyFill="1" applyBorder="1" applyAlignment="1">
      <alignment horizontal="left" vertical="top"/>
    </xf>
    <xf numFmtId="0" fontId="17" fillId="22" borderId="62" xfId="0" applyFont="1" applyFill="1" applyBorder="1" applyAlignment="1">
      <alignment horizontal="left" wrapText="1"/>
    </xf>
    <xf numFmtId="41" fontId="42" fillId="22" borderId="62" xfId="3" applyNumberFormat="1" applyFont="1" applyFill="1" applyBorder="1" applyAlignment="1">
      <alignment horizontal="right" vertical="center" indent="3"/>
    </xf>
    <xf numFmtId="41" fontId="43" fillId="22" borderId="62" xfId="3" applyNumberFormat="1" applyFont="1" applyFill="1" applyBorder="1" applyAlignment="1">
      <alignment horizontal="right" vertical="center" indent="3"/>
    </xf>
    <xf numFmtId="41" fontId="43" fillId="22" borderId="63" xfId="3" applyNumberFormat="1" applyFont="1" applyFill="1" applyBorder="1" applyAlignment="1">
      <alignment horizontal="right" vertical="center" indent="3"/>
    </xf>
    <xf numFmtId="0" fontId="38" fillId="0" borderId="64" xfId="0" applyFont="1" applyBorder="1" applyAlignment="1">
      <alignment horizontal="center"/>
    </xf>
    <xf numFmtId="0" fontId="17" fillId="0" borderId="65" xfId="0" applyFont="1" applyBorder="1" applyAlignment="1">
      <alignment horizontal="center" vertical="top" wrapText="1"/>
    </xf>
    <xf numFmtId="0" fontId="17" fillId="0" borderId="65" xfId="0" applyFont="1" applyBorder="1" applyAlignment="1">
      <alignment horizontal="left" vertical="top"/>
    </xf>
    <xf numFmtId="0" fontId="17" fillId="3" borderId="65" xfId="0" applyFont="1" applyFill="1" applyBorder="1" applyAlignment="1">
      <alignment horizontal="left" vertical="top" wrapText="1"/>
    </xf>
    <xf numFmtId="0" fontId="38" fillId="22" borderId="0" xfId="0" applyFont="1" applyFill="1"/>
    <xf numFmtId="0" fontId="17" fillId="3" borderId="125" xfId="0" applyFont="1" applyFill="1" applyBorder="1" applyAlignment="1">
      <alignment horizontal="left" vertical="top"/>
    </xf>
    <xf numFmtId="0" fontId="17" fillId="3" borderId="125" xfId="0" applyFont="1" applyFill="1" applyBorder="1" applyAlignment="1">
      <alignment horizontal="left" wrapText="1"/>
    </xf>
    <xf numFmtId="41" fontId="42" fillId="3" borderId="125" xfId="1" applyNumberFormat="1" applyFont="1" applyFill="1" applyBorder="1" applyAlignment="1">
      <alignment horizontal="right" vertical="top"/>
    </xf>
    <xf numFmtId="41" fontId="42" fillId="3" borderId="125" xfId="1" applyNumberFormat="1" applyFont="1" applyFill="1" applyBorder="1" applyAlignment="1">
      <alignment horizontal="right" vertical="center"/>
    </xf>
    <xf numFmtId="41" fontId="43" fillId="3" borderId="126" xfId="1" applyNumberFormat="1" applyFont="1" applyFill="1" applyBorder="1" applyAlignment="1">
      <alignment horizontal="right" vertical="center"/>
    </xf>
    <xf numFmtId="164" fontId="42" fillId="22" borderId="65" xfId="3" applyNumberFormat="1" applyFont="1" applyFill="1" applyBorder="1" applyAlignment="1">
      <alignment horizontal="right" vertical="top" indent="3"/>
    </xf>
    <xf numFmtId="164" fontId="42" fillId="22" borderId="65" xfId="3" applyNumberFormat="1" applyFont="1" applyFill="1" applyBorder="1" applyAlignment="1">
      <alignment horizontal="right" vertical="center" indent="3"/>
    </xf>
    <xf numFmtId="41" fontId="42" fillId="22" borderId="65" xfId="3" applyNumberFormat="1" applyFont="1" applyFill="1" applyBorder="1" applyAlignment="1">
      <alignment horizontal="right" vertical="top" indent="3"/>
    </xf>
    <xf numFmtId="41" fontId="42" fillId="0" borderId="65" xfId="1" applyNumberFormat="1" applyFont="1" applyFill="1" applyBorder="1" applyAlignment="1">
      <alignment horizontal="right" vertical="top" indent="3"/>
    </xf>
    <xf numFmtId="41" fontId="42" fillId="0" borderId="65" xfId="1" applyNumberFormat="1" applyFont="1" applyFill="1" applyBorder="1" applyAlignment="1">
      <alignment horizontal="right" vertical="center" indent="3"/>
    </xf>
    <xf numFmtId="41" fontId="43" fillId="0" borderId="65" xfId="1" applyNumberFormat="1" applyFont="1" applyFill="1" applyBorder="1" applyAlignment="1">
      <alignment horizontal="right" vertical="center" indent="3"/>
    </xf>
    <xf numFmtId="41" fontId="43" fillId="0" borderId="66" xfId="1" applyNumberFormat="1" applyFont="1" applyFill="1" applyBorder="1" applyAlignment="1">
      <alignment horizontal="right" vertical="center" indent="3"/>
    </xf>
    <xf numFmtId="41" fontId="43" fillId="22" borderId="66" xfId="3" applyNumberFormat="1" applyFont="1" applyFill="1" applyBorder="1" applyAlignment="1">
      <alignment horizontal="right" vertical="top" indent="3"/>
    </xf>
    <xf numFmtId="0" fontId="38" fillId="3" borderId="0" xfId="0" applyFont="1" applyFill="1"/>
    <xf numFmtId="41" fontId="39" fillId="22" borderId="65" xfId="0" applyNumberFormat="1" applyFont="1" applyFill="1" applyBorder="1" applyAlignment="1">
      <alignment horizontal="right" vertical="center"/>
    </xf>
    <xf numFmtId="41" fontId="39" fillId="22" borderId="66" xfId="0" applyNumberFormat="1" applyFont="1" applyFill="1" applyBorder="1" applyAlignment="1">
      <alignment horizontal="right" vertical="center"/>
    </xf>
    <xf numFmtId="41" fontId="42" fillId="0" borderId="65" xfId="3" applyNumberFormat="1" applyFont="1" applyFill="1" applyBorder="1" applyAlignment="1">
      <alignment horizontal="right" vertical="top" indent="3"/>
    </xf>
    <xf numFmtId="41" fontId="42" fillId="0" borderId="65" xfId="3" applyNumberFormat="1" applyFont="1" applyFill="1" applyBorder="1" applyAlignment="1">
      <alignment horizontal="right" vertical="center" indent="3"/>
    </xf>
    <xf numFmtId="0" fontId="17" fillId="0" borderId="65" xfId="0" applyFont="1" applyBorder="1" applyAlignment="1">
      <alignment horizontal="left" wrapText="1"/>
    </xf>
    <xf numFmtId="41" fontId="43" fillId="0" borderId="65" xfId="3" applyNumberFormat="1" applyFont="1" applyFill="1" applyBorder="1" applyAlignment="1">
      <alignment horizontal="right" vertical="center" indent="3"/>
    </xf>
    <xf numFmtId="164" fontId="42" fillId="0" borderId="65" xfId="3" applyNumberFormat="1" applyFont="1" applyFill="1" applyBorder="1" applyAlignment="1">
      <alignment horizontal="right" vertical="top" indent="3"/>
    </xf>
    <xf numFmtId="164" fontId="42" fillId="0" borderId="65" xfId="3" applyNumberFormat="1" applyFont="1" applyFill="1" applyBorder="1" applyAlignment="1">
      <alignment horizontal="right" vertical="center" indent="3"/>
    </xf>
    <xf numFmtId="164" fontId="43" fillId="0" borderId="65" xfId="0" applyNumberFormat="1" applyFont="1" applyBorder="1"/>
    <xf numFmtId="164" fontId="43" fillId="0" borderId="66" xfId="3" applyNumberFormat="1" applyFont="1" applyFill="1" applyBorder="1" applyAlignment="1">
      <alignment horizontal="right" vertical="center" indent="3"/>
    </xf>
    <xf numFmtId="0" fontId="38" fillId="3" borderId="67" xfId="0" applyFont="1" applyFill="1" applyBorder="1" applyAlignment="1">
      <alignment horizontal="center"/>
    </xf>
    <xf numFmtId="0" fontId="17" fillId="3" borderId="68" xfId="0" applyFont="1" applyFill="1" applyBorder="1" applyAlignment="1">
      <alignment horizontal="center" vertical="top" wrapText="1"/>
    </xf>
    <xf numFmtId="0" fontId="17" fillId="3" borderId="68" xfId="0" applyFont="1" applyFill="1" applyBorder="1" applyAlignment="1">
      <alignment horizontal="left" vertical="top"/>
    </xf>
    <xf numFmtId="0" fontId="17" fillId="3" borderId="68" xfId="0" applyFont="1" applyFill="1" applyBorder="1" applyAlignment="1">
      <alignment horizontal="left" wrapText="1"/>
    </xf>
    <xf numFmtId="41" fontId="42" fillId="3" borderId="68" xfId="3" applyNumberFormat="1" applyFont="1" applyFill="1" applyBorder="1" applyAlignment="1">
      <alignment horizontal="right" vertical="center" indent="3"/>
    </xf>
    <xf numFmtId="41" fontId="43" fillId="3" borderId="68" xfId="3" applyNumberFormat="1" applyFont="1" applyFill="1" applyBorder="1" applyAlignment="1">
      <alignment horizontal="right" vertical="center" indent="3"/>
    </xf>
    <xf numFmtId="41" fontId="43" fillId="3" borderId="69" xfId="1" applyNumberFormat="1" applyFont="1" applyFill="1" applyBorder="1" applyAlignment="1">
      <alignment horizontal="right" vertical="center" indent="3"/>
    </xf>
    <xf numFmtId="0" fontId="17" fillId="2" borderId="0" xfId="0" applyFont="1" applyFill="1" applyAlignment="1">
      <alignment horizontal="left" vertical="center" wrapText="1"/>
    </xf>
    <xf numFmtId="0" fontId="17" fillId="2" borderId="0" xfId="0" applyFont="1" applyFill="1" applyAlignment="1">
      <alignment horizontal="left" wrapText="1"/>
    </xf>
    <xf numFmtId="0" fontId="17" fillId="0" borderId="0" xfId="0" applyFont="1" applyAlignment="1">
      <alignment vertical="center"/>
    </xf>
    <xf numFmtId="41" fontId="17" fillId="0" borderId="0" xfId="0" applyNumberFormat="1" applyFont="1" applyAlignment="1">
      <alignment horizontal="right" vertical="center"/>
    </xf>
    <xf numFmtId="41" fontId="17" fillId="0" borderId="0" xfId="0" applyNumberFormat="1" applyFont="1" applyAlignment="1">
      <alignment vertical="center"/>
    </xf>
    <xf numFmtId="41" fontId="39" fillId="0" borderId="0" xfId="0" applyNumberFormat="1" applyFont="1" applyAlignment="1">
      <alignment horizontal="right" vertical="center"/>
    </xf>
    <xf numFmtId="41" fontId="39" fillId="0" borderId="0" xfId="0" applyNumberFormat="1" applyFont="1" applyAlignment="1">
      <alignment vertical="center"/>
    </xf>
    <xf numFmtId="41" fontId="17" fillId="0" borderId="0" xfId="4" applyNumberFormat="1" applyFont="1" applyAlignment="1">
      <alignment horizontal="right" vertical="center"/>
    </xf>
    <xf numFmtId="41" fontId="17" fillId="0" borderId="0" xfId="4" applyNumberFormat="1" applyFont="1" applyAlignment="1">
      <alignment vertical="center"/>
    </xf>
    <xf numFmtId="41" fontId="17" fillId="0" borderId="0" xfId="0" applyNumberFormat="1" applyFont="1" applyAlignment="1">
      <alignment vertical="center" wrapText="1"/>
    </xf>
    <xf numFmtId="164" fontId="17" fillId="0" borderId="0" xfId="0" applyNumberFormat="1" applyFont="1" applyAlignment="1">
      <alignment vertical="center"/>
    </xf>
    <xf numFmtId="41" fontId="17" fillId="0" borderId="0" xfId="0" applyNumberFormat="1" applyFont="1"/>
    <xf numFmtId="41" fontId="17" fillId="19" borderId="0" xfId="0" applyNumberFormat="1" applyFont="1" applyFill="1" applyAlignment="1">
      <alignment horizontal="right" vertical="center"/>
    </xf>
    <xf numFmtId="164" fontId="17" fillId="0" borderId="0" xfId="0" applyNumberFormat="1" applyFont="1" applyAlignment="1">
      <alignment horizontal="right" vertical="center"/>
    </xf>
    <xf numFmtId="3" fontId="17" fillId="25" borderId="264" xfId="0" applyNumberFormat="1" applyFont="1" applyFill="1" applyBorder="1" applyAlignment="1">
      <alignment horizontal="center"/>
    </xf>
    <xf numFmtId="3" fontId="17" fillId="25" borderId="264" xfId="0" applyNumberFormat="1" applyFont="1" applyFill="1" applyBorder="1"/>
    <xf numFmtId="0" fontId="17" fillId="25" borderId="264" xfId="0" applyFont="1" applyFill="1" applyBorder="1"/>
    <xf numFmtId="0" fontId="17" fillId="25" borderId="265" xfId="0" applyFont="1" applyFill="1" applyBorder="1"/>
    <xf numFmtId="0" fontId="17" fillId="19" borderId="0" xfId="0" applyFont="1" applyFill="1" applyAlignment="1">
      <alignment vertical="center"/>
    </xf>
    <xf numFmtId="41" fontId="39" fillId="19" borderId="0" xfId="0" applyNumberFormat="1" applyFont="1" applyFill="1" applyAlignment="1">
      <alignment horizontal="right" vertical="center"/>
    </xf>
    <xf numFmtId="41" fontId="17" fillId="19" borderId="0" xfId="0" applyNumberFormat="1" applyFont="1" applyFill="1" applyAlignment="1">
      <alignment vertical="center"/>
    </xf>
    <xf numFmtId="164" fontId="39" fillId="19" borderId="0" xfId="0" applyNumberFormat="1" applyFont="1" applyFill="1" applyAlignment="1">
      <alignment vertical="center"/>
    </xf>
    <xf numFmtId="41" fontId="39" fillId="19" borderId="0" xfId="0" applyNumberFormat="1" applyFont="1" applyFill="1" applyAlignment="1">
      <alignment vertical="center"/>
    </xf>
    <xf numFmtId="41" fontId="17" fillId="19" borderId="0" xfId="4" applyNumberFormat="1" applyFont="1" applyFill="1" applyAlignment="1">
      <alignment vertical="center"/>
    </xf>
    <xf numFmtId="164" fontId="17" fillId="19" borderId="0" xfId="0" applyNumberFormat="1" applyFont="1" applyFill="1" applyAlignment="1">
      <alignment vertical="center"/>
    </xf>
    <xf numFmtId="164" fontId="39" fillId="0" borderId="0" xfId="0" applyNumberFormat="1" applyFont="1" applyAlignment="1">
      <alignment vertical="center"/>
    </xf>
    <xf numFmtId="41" fontId="17" fillId="19" borderId="0" xfId="4" applyNumberFormat="1" applyFont="1" applyFill="1" applyAlignment="1">
      <alignment horizontal="right" vertical="center"/>
    </xf>
    <xf numFmtId="0" fontId="17" fillId="19" borderId="0" xfId="0" applyFont="1" applyFill="1" applyAlignment="1">
      <alignment horizontal="center"/>
    </xf>
    <xf numFmtId="164" fontId="17" fillId="22" borderId="0" xfId="0" applyNumberFormat="1" applyFont="1" applyFill="1" applyAlignment="1">
      <alignment horizontal="right" vertical="center"/>
    </xf>
    <xf numFmtId="164" fontId="17" fillId="22" borderId="0" xfId="0" applyNumberFormat="1" applyFont="1" applyFill="1" applyAlignment="1">
      <alignment vertical="center"/>
    </xf>
    <xf numFmtId="3" fontId="17" fillId="22" borderId="303" xfId="0" applyNumberFormat="1" applyFont="1" applyFill="1" applyBorder="1" applyAlignment="1">
      <alignment horizontal="center"/>
    </xf>
    <xf numFmtId="0" fontId="17" fillId="22" borderId="80" xfId="0" applyFont="1" applyFill="1" applyBorder="1"/>
    <xf numFmtId="3" fontId="17" fillId="22" borderId="305" xfId="0" applyNumberFormat="1" applyFont="1" applyFill="1" applyBorder="1" applyAlignment="1">
      <alignment horizontal="center"/>
    </xf>
    <xf numFmtId="0" fontId="17" fillId="22" borderId="316" xfId="0" applyFont="1" applyFill="1" applyBorder="1"/>
    <xf numFmtId="0" fontId="17" fillId="3" borderId="80" xfId="0" applyFont="1" applyFill="1" applyBorder="1"/>
    <xf numFmtId="3" fontId="17" fillId="3" borderId="305" xfId="0" applyNumberFormat="1" applyFont="1" applyFill="1" applyBorder="1" applyAlignment="1">
      <alignment horizontal="center"/>
    </xf>
    <xf numFmtId="0" fontId="17" fillId="3" borderId="316" xfId="0" applyFont="1" applyFill="1" applyBorder="1"/>
    <xf numFmtId="3" fontId="17" fillId="22" borderId="375" xfId="0" applyNumberFormat="1" applyFont="1" applyFill="1" applyBorder="1" applyAlignment="1">
      <alignment horizontal="center" vertical="center"/>
    </xf>
    <xf numFmtId="3" fontId="17" fillId="0" borderId="358" xfId="0" applyNumberFormat="1" applyFont="1" applyBorder="1" applyAlignment="1">
      <alignment vertical="center"/>
    </xf>
    <xf numFmtId="3" fontId="17" fillId="0" borderId="10" xfId="0" applyNumberFormat="1" applyFont="1" applyBorder="1" applyAlignment="1">
      <alignment horizontal="center" vertical="center"/>
    </xf>
    <xf numFmtId="3" fontId="17" fillId="0" borderId="40" xfId="0" applyNumberFormat="1" applyFont="1" applyBorder="1" applyAlignment="1">
      <alignment horizontal="center" vertical="center"/>
    </xf>
    <xf numFmtId="3" fontId="17" fillId="0" borderId="359" xfId="0" applyNumberFormat="1" applyFont="1" applyBorder="1" applyAlignment="1">
      <alignment horizontal="center" vertical="center"/>
    </xf>
    <xf numFmtId="3" fontId="17" fillId="0" borderId="0" xfId="0" applyNumberFormat="1" applyFont="1" applyAlignment="1">
      <alignment vertical="center"/>
    </xf>
    <xf numFmtId="3" fontId="17" fillId="0" borderId="313" xfId="0" applyNumberFormat="1" applyFont="1" applyBorder="1" applyAlignment="1">
      <alignment vertical="center"/>
    </xf>
    <xf numFmtId="3" fontId="17" fillId="0" borderId="377" xfId="0" applyNumberFormat="1" applyFont="1" applyBorder="1" applyAlignment="1">
      <alignment horizontal="center" vertical="center"/>
    </xf>
    <xf numFmtId="3" fontId="17" fillId="0" borderId="360" xfId="0" applyNumberFormat="1" applyFont="1" applyBorder="1" applyAlignment="1">
      <alignment vertical="center"/>
    </xf>
    <xf numFmtId="3" fontId="17" fillId="0" borderId="11" xfId="0" applyNumberFormat="1" applyFont="1" applyBorder="1" applyAlignment="1">
      <alignment horizontal="center" vertical="center"/>
    </xf>
    <xf numFmtId="3" fontId="17" fillId="0" borderId="237" xfId="0" applyNumberFormat="1" applyFont="1" applyBorder="1" applyAlignment="1">
      <alignment horizontal="center" vertical="center"/>
    </xf>
    <xf numFmtId="3" fontId="17" fillId="0" borderId="361" xfId="0" applyNumberFormat="1" applyFont="1" applyBorder="1" applyAlignment="1">
      <alignment horizontal="center" vertical="center"/>
    </xf>
    <xf numFmtId="3" fontId="17" fillId="0" borderId="314" xfId="0" applyNumberFormat="1" applyFont="1" applyBorder="1" applyAlignment="1">
      <alignment vertical="center"/>
    </xf>
    <xf numFmtId="3" fontId="17" fillId="0" borderId="378" xfId="0" applyNumberFormat="1" applyFont="1" applyBorder="1" applyAlignment="1">
      <alignment horizontal="center" vertical="center"/>
    </xf>
    <xf numFmtId="3" fontId="17" fillId="0" borderId="362" xfId="0" applyNumberFormat="1" applyFont="1" applyBorder="1" applyAlignment="1">
      <alignment vertical="center"/>
    </xf>
    <xf numFmtId="3" fontId="17" fillId="0" borderId="8" xfId="0" applyNumberFormat="1" applyFont="1" applyBorder="1" applyAlignment="1">
      <alignment horizontal="center" vertical="center"/>
    </xf>
    <xf numFmtId="3" fontId="17" fillId="0" borderId="238" xfId="0" applyNumberFormat="1" applyFont="1" applyBorder="1" applyAlignment="1">
      <alignment horizontal="center" vertical="center"/>
    </xf>
    <xf numFmtId="3" fontId="17" fillId="0" borderId="363" xfId="0" applyNumberFormat="1" applyFont="1" applyBorder="1" applyAlignment="1">
      <alignment horizontal="center" vertical="center"/>
    </xf>
    <xf numFmtId="3" fontId="17" fillId="0" borderId="317" xfId="0" applyNumberFormat="1" applyFont="1" applyBorder="1" applyAlignment="1">
      <alignment vertical="center"/>
    </xf>
    <xf numFmtId="3" fontId="17" fillId="0" borderId="379" xfId="0" applyNumberFormat="1" applyFont="1" applyBorder="1" applyAlignment="1">
      <alignment horizontal="center" vertical="center"/>
    </xf>
    <xf numFmtId="0" fontId="17" fillId="22" borderId="319" xfId="0" applyFont="1" applyFill="1" applyBorder="1"/>
    <xf numFmtId="0" fontId="17" fillId="22" borderId="321" xfId="0" applyFont="1" applyFill="1" applyBorder="1"/>
    <xf numFmtId="0" fontId="17" fillId="3" borderId="0" xfId="0" applyFont="1" applyFill="1" applyAlignment="1">
      <alignment horizontal="center"/>
    </xf>
    <xf numFmtId="3" fontId="17" fillId="3" borderId="239" xfId="0" applyNumberFormat="1" applyFont="1" applyFill="1" applyBorder="1" applyAlignment="1">
      <alignment horizontal="center" vertical="center"/>
    </xf>
    <xf numFmtId="3" fontId="17" fillId="3" borderId="364" xfId="0" applyNumberFormat="1" applyFont="1" applyFill="1" applyBorder="1" applyAlignment="1">
      <alignment horizontal="center" vertical="center"/>
    </xf>
    <xf numFmtId="3" fontId="17" fillId="3" borderId="322" xfId="0" applyNumberFormat="1" applyFont="1" applyFill="1" applyBorder="1" applyAlignment="1">
      <alignment vertical="center"/>
    </xf>
    <xf numFmtId="3" fontId="17" fillId="3" borderId="300" xfId="0" applyNumberFormat="1" applyFont="1" applyFill="1" applyBorder="1" applyAlignment="1">
      <alignment horizontal="center"/>
    </xf>
    <xf numFmtId="0" fontId="17" fillId="3" borderId="319" xfId="0" applyFont="1" applyFill="1" applyBorder="1"/>
    <xf numFmtId="0" fontId="17" fillId="3" borderId="321" xfId="0" applyFont="1" applyFill="1" applyBorder="1"/>
    <xf numFmtId="3" fontId="17" fillId="3" borderId="254" xfId="0" applyNumberFormat="1" applyFont="1" applyFill="1" applyBorder="1" applyAlignment="1">
      <alignment horizontal="center"/>
    </xf>
    <xf numFmtId="3" fontId="17" fillId="3" borderId="255" xfId="0" applyNumberFormat="1" applyFont="1" applyFill="1" applyBorder="1" applyAlignment="1">
      <alignment horizontal="center"/>
    </xf>
    <xf numFmtId="3" fontId="17" fillId="22" borderId="380" xfId="0" applyNumberFormat="1" applyFont="1" applyFill="1" applyBorder="1" applyAlignment="1">
      <alignment horizontal="center" vertical="center"/>
    </xf>
    <xf numFmtId="0" fontId="17" fillId="3" borderId="365" xfId="0" applyFont="1" applyFill="1" applyBorder="1" applyAlignment="1">
      <alignment vertical="center"/>
    </xf>
    <xf numFmtId="0" fontId="17" fillId="3" borderId="51" xfId="0" applyFont="1" applyFill="1" applyBorder="1" applyAlignment="1">
      <alignment vertical="center"/>
    </xf>
    <xf numFmtId="0" fontId="17" fillId="3" borderId="51" xfId="0" applyFont="1" applyFill="1" applyBorder="1" applyAlignment="1">
      <alignment horizontal="center" vertical="center"/>
    </xf>
    <xf numFmtId="0" fontId="17" fillId="3" borderId="240" xfId="0" applyFont="1" applyFill="1" applyBorder="1" applyAlignment="1">
      <alignment vertical="center"/>
    </xf>
    <xf numFmtId="0" fontId="17" fillId="3" borderId="366" xfId="0" applyFont="1" applyFill="1" applyBorder="1" applyAlignment="1">
      <alignment vertical="center"/>
    </xf>
    <xf numFmtId="0" fontId="17" fillId="3" borderId="326" xfId="0" applyFont="1" applyFill="1" applyBorder="1"/>
    <xf numFmtId="0" fontId="17" fillId="3" borderId="366" xfId="0" applyFont="1" applyFill="1" applyBorder="1" applyAlignment="1">
      <alignment horizontal="center"/>
    </xf>
    <xf numFmtId="0" fontId="17" fillId="3" borderId="240" xfId="0" applyFont="1" applyFill="1" applyBorder="1"/>
    <xf numFmtId="0" fontId="17" fillId="3" borderId="367" xfId="0" applyFont="1" applyFill="1" applyBorder="1" applyAlignment="1">
      <alignment vertical="center"/>
    </xf>
    <xf numFmtId="0" fontId="17" fillId="3" borderId="55" xfId="0" applyFont="1" applyFill="1" applyBorder="1" applyAlignment="1">
      <alignment vertical="center"/>
    </xf>
    <xf numFmtId="0" fontId="17" fillId="3" borderId="55" xfId="0" applyFont="1" applyFill="1" applyBorder="1" applyAlignment="1">
      <alignment horizontal="center" vertical="center"/>
    </xf>
    <xf numFmtId="0" fontId="17" fillId="3" borderId="241" xfId="0" applyFont="1" applyFill="1" applyBorder="1" applyAlignment="1">
      <alignment vertical="center"/>
    </xf>
    <xf numFmtId="0" fontId="17" fillId="3" borderId="368" xfId="0" applyFont="1" applyFill="1" applyBorder="1" applyAlignment="1">
      <alignment vertical="center"/>
    </xf>
    <xf numFmtId="0" fontId="17" fillId="3" borderId="327" xfId="0" applyFont="1" applyFill="1" applyBorder="1"/>
    <xf numFmtId="0" fontId="17" fillId="3" borderId="368" xfId="0" applyFont="1" applyFill="1" applyBorder="1" applyAlignment="1">
      <alignment horizontal="center"/>
    </xf>
    <xf numFmtId="0" fontId="17" fillId="3" borderId="241" xfId="0" applyFont="1" applyFill="1" applyBorder="1"/>
    <xf numFmtId="0" fontId="17" fillId="3" borderId="241" xfId="0" applyFont="1" applyFill="1" applyBorder="1" applyAlignment="1">
      <alignment horizontal="center" vertical="center"/>
    </xf>
    <xf numFmtId="0" fontId="17" fillId="3" borderId="369" xfId="0" applyFont="1" applyFill="1" applyBorder="1" applyAlignment="1">
      <alignment vertical="center"/>
    </xf>
    <xf numFmtId="0" fontId="17" fillId="3" borderId="56" xfId="0" applyFont="1" applyFill="1" applyBorder="1" applyAlignment="1">
      <alignment vertical="center"/>
    </xf>
    <xf numFmtId="0" fontId="17" fillId="3" borderId="56" xfId="0" applyFont="1" applyFill="1" applyBorder="1" applyAlignment="1">
      <alignment horizontal="center" vertical="center"/>
    </xf>
    <xf numFmtId="0" fontId="17" fillId="3" borderId="242" xfId="0" applyFont="1" applyFill="1" applyBorder="1" applyAlignment="1">
      <alignment vertical="center"/>
    </xf>
    <xf numFmtId="0" fontId="17" fillId="3" borderId="370" xfId="0" applyFont="1" applyFill="1" applyBorder="1" applyAlignment="1">
      <alignment vertical="center"/>
    </xf>
    <xf numFmtId="0" fontId="17" fillId="3" borderId="357" xfId="0" applyFont="1" applyFill="1" applyBorder="1"/>
    <xf numFmtId="0" fontId="17" fillId="3" borderId="370" xfId="0" applyFont="1" applyFill="1" applyBorder="1" applyAlignment="1">
      <alignment horizontal="center"/>
    </xf>
    <xf numFmtId="0" fontId="17" fillId="3" borderId="80" xfId="0" applyFont="1" applyFill="1" applyBorder="1" applyAlignment="1">
      <alignment horizontal="center"/>
    </xf>
    <xf numFmtId="0" fontId="17" fillId="3" borderId="328" xfId="0" applyFont="1" applyFill="1" applyBorder="1"/>
    <xf numFmtId="0" fontId="17" fillId="3" borderId="242" xfId="0" applyFont="1" applyFill="1" applyBorder="1"/>
    <xf numFmtId="3" fontId="17" fillId="22" borderId="0" xfId="0" applyNumberFormat="1" applyFont="1" applyFill="1" applyAlignment="1">
      <alignment horizontal="center" vertical="center"/>
    </xf>
    <xf numFmtId="3" fontId="17" fillId="22" borderId="308" xfId="0" applyNumberFormat="1" applyFont="1" applyFill="1" applyBorder="1" applyAlignment="1">
      <alignment horizontal="center"/>
    </xf>
    <xf numFmtId="3" fontId="17" fillId="0" borderId="0" xfId="0" applyNumberFormat="1" applyFont="1" applyAlignment="1">
      <alignment horizontal="center" vertical="center"/>
    </xf>
    <xf numFmtId="3" fontId="17" fillId="0" borderId="239" xfId="0" applyNumberFormat="1" applyFont="1" applyBorder="1" applyAlignment="1">
      <alignment horizontal="center"/>
    </xf>
    <xf numFmtId="3" fontId="17" fillId="0" borderId="304" xfId="0" applyNumberFormat="1" applyFont="1" applyBorder="1" applyAlignment="1">
      <alignment horizontal="center"/>
    </xf>
    <xf numFmtId="0" fontId="17" fillId="22" borderId="329" xfId="0" applyFont="1" applyFill="1" applyBorder="1"/>
    <xf numFmtId="0" fontId="17" fillId="0" borderId="80" xfId="0" applyFont="1" applyBorder="1"/>
    <xf numFmtId="3" fontId="17" fillId="0" borderId="253" xfId="0" applyNumberFormat="1" applyFont="1" applyBorder="1" applyAlignment="1">
      <alignment horizontal="center"/>
    </xf>
    <xf numFmtId="3" fontId="17" fillId="0" borderId="380" xfId="0" applyNumberFormat="1" applyFont="1" applyBorder="1" applyAlignment="1">
      <alignment horizontal="center" vertical="center"/>
    </xf>
    <xf numFmtId="3" fontId="17" fillId="0" borderId="315" xfId="0" applyNumberFormat="1" applyFont="1" applyBorder="1" applyAlignment="1">
      <alignment vertical="center"/>
    </xf>
    <xf numFmtId="3" fontId="17" fillId="0" borderId="25" xfId="0" applyNumberFormat="1" applyFont="1" applyBorder="1" applyAlignment="1">
      <alignment horizontal="center"/>
    </xf>
    <xf numFmtId="3" fontId="17" fillId="3" borderId="371" xfId="0" applyNumberFormat="1" applyFont="1" applyFill="1" applyBorder="1" applyAlignment="1">
      <alignment vertical="center"/>
    </xf>
    <xf numFmtId="3" fontId="17" fillId="3" borderId="372" xfId="0" applyNumberFormat="1" applyFont="1" applyFill="1" applyBorder="1" applyAlignment="1">
      <alignment horizontal="center" vertical="center"/>
    </xf>
    <xf numFmtId="3" fontId="17" fillId="3" borderId="373" xfId="0" applyNumberFormat="1" applyFont="1" applyFill="1" applyBorder="1" applyAlignment="1">
      <alignment horizontal="center" vertical="center"/>
    </xf>
    <xf numFmtId="3" fontId="17" fillId="3" borderId="374" xfId="0" applyNumberFormat="1" applyFont="1" applyFill="1" applyBorder="1" applyAlignment="1">
      <alignment horizontal="center" vertical="center"/>
    </xf>
    <xf numFmtId="3" fontId="17" fillId="3" borderId="330" xfId="0" applyNumberFormat="1" applyFont="1" applyFill="1" applyBorder="1" applyAlignment="1">
      <alignment vertical="center"/>
    </xf>
    <xf numFmtId="3" fontId="17" fillId="3" borderId="381" xfId="0" applyNumberFormat="1" applyFont="1" applyFill="1" applyBorder="1" applyAlignment="1">
      <alignment horizontal="center" vertical="center"/>
    </xf>
    <xf numFmtId="3" fontId="17" fillId="3" borderId="332" xfId="0" applyNumberFormat="1" applyFont="1" applyFill="1" applyBorder="1" applyAlignment="1">
      <alignment horizontal="center" vertical="center"/>
    </xf>
    <xf numFmtId="3" fontId="17" fillId="3" borderId="331" xfId="0" applyNumberFormat="1" applyFont="1" applyFill="1" applyBorder="1" applyAlignment="1">
      <alignment horizontal="center"/>
    </xf>
    <xf numFmtId="3" fontId="17" fillId="3" borderId="309" xfId="0" applyNumberFormat="1" applyFont="1" applyFill="1" applyBorder="1" applyAlignment="1">
      <alignment horizontal="center"/>
    </xf>
    <xf numFmtId="0" fontId="17" fillId="3" borderId="332" xfId="0" applyFont="1" applyFill="1" applyBorder="1"/>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1" xfId="0" applyFont="1" applyBorder="1" applyAlignment="1">
      <alignment vertical="center"/>
    </xf>
    <xf numFmtId="0" fontId="17" fillId="0" borderId="33" xfId="0" applyFont="1" applyBorder="1" applyAlignment="1">
      <alignment horizontal="left" vertical="center" wrapText="1"/>
    </xf>
    <xf numFmtId="0" fontId="17" fillId="22" borderId="34" xfId="0" applyFont="1" applyFill="1" applyBorder="1" applyAlignment="1">
      <alignment horizontal="center" vertical="center" wrapText="1"/>
    </xf>
    <xf numFmtId="0" fontId="17" fillId="22" borderId="32" xfId="0" applyFont="1" applyFill="1" applyBorder="1" applyAlignment="1">
      <alignment horizontal="center" vertical="center" wrapText="1"/>
    </xf>
    <xf numFmtId="0" fontId="17" fillId="22" borderId="32" xfId="0" applyFont="1" applyFill="1" applyBorder="1" applyAlignment="1">
      <alignment vertical="center"/>
    </xf>
    <xf numFmtId="0" fontId="17" fillId="19" borderId="34" xfId="0" applyFont="1" applyFill="1" applyBorder="1" applyAlignment="1">
      <alignment horizontal="center" vertical="center" wrapText="1"/>
    </xf>
    <xf numFmtId="0" fontId="17" fillId="19" borderId="32" xfId="0" applyFont="1" applyFill="1" applyBorder="1" applyAlignment="1">
      <alignment vertical="center"/>
    </xf>
    <xf numFmtId="0" fontId="17" fillId="19" borderId="32" xfId="0" applyFont="1" applyFill="1" applyBorder="1" applyAlignment="1">
      <alignment horizontal="center" vertical="center"/>
    </xf>
    <xf numFmtId="0" fontId="17" fillId="19" borderId="33" xfId="0" applyFont="1" applyFill="1" applyBorder="1" applyAlignment="1">
      <alignment horizontal="left" vertical="center" wrapText="1"/>
    </xf>
    <xf numFmtId="0" fontId="39" fillId="0" borderId="32" xfId="0" applyFont="1" applyBorder="1" applyAlignment="1">
      <alignment horizontal="center" vertical="center"/>
    </xf>
    <xf numFmtId="0" fontId="39" fillId="0" borderId="32" xfId="0" applyFont="1" applyBorder="1" applyAlignment="1">
      <alignment horizontal="center" vertical="center" wrapText="1"/>
    </xf>
    <xf numFmtId="0" fontId="17" fillId="19" borderId="279" xfId="0" quotePrefix="1" applyFont="1" applyFill="1" applyBorder="1" applyAlignment="1">
      <alignment horizontal="center" vertical="center"/>
    </xf>
    <xf numFmtId="0" fontId="17" fillId="19" borderId="279" xfId="0" applyFont="1" applyFill="1" applyBorder="1" applyAlignment="1">
      <alignment horizontal="center" vertical="center"/>
    </xf>
    <xf numFmtId="0" fontId="17" fillId="19" borderId="279" xfId="0" applyFont="1" applyFill="1" applyBorder="1" applyAlignment="1">
      <alignment horizontal="center" vertical="center" wrapText="1"/>
    </xf>
    <xf numFmtId="0" fontId="17" fillId="19" borderId="279" xfId="0" quotePrefix="1" applyFont="1" applyFill="1" applyBorder="1" applyAlignment="1">
      <alignment horizontal="center" vertical="center" wrapText="1"/>
    </xf>
    <xf numFmtId="0" fontId="17" fillId="19" borderId="280" xfId="0" applyFont="1" applyFill="1" applyBorder="1" applyAlignment="1">
      <alignment horizontal="left" vertical="center" wrapText="1"/>
    </xf>
    <xf numFmtId="0" fontId="17" fillId="0" borderId="58" xfId="0" applyFont="1" applyBorder="1" applyAlignment="1">
      <alignment vertical="center" wrapText="1"/>
    </xf>
    <xf numFmtId="0" fontId="17" fillId="22" borderId="32" xfId="0" applyFont="1" applyFill="1" applyBorder="1" applyAlignment="1">
      <alignment horizontal="center" vertical="center"/>
    </xf>
    <xf numFmtId="0" fontId="17" fillId="22" borderId="33" xfId="0" applyFont="1" applyFill="1" applyBorder="1" applyAlignment="1">
      <alignment horizontal="left" vertical="center" wrapText="1"/>
    </xf>
    <xf numFmtId="0" fontId="17" fillId="19" borderId="297" xfId="0" applyFont="1" applyFill="1" applyBorder="1" applyAlignment="1">
      <alignment horizontal="center" vertical="center" wrapText="1"/>
    </xf>
    <xf numFmtId="0" fontId="17" fillId="19" borderId="296" xfId="0" applyFont="1" applyFill="1" applyBorder="1" applyAlignment="1">
      <alignment horizontal="center" vertical="center" wrapText="1"/>
    </xf>
    <xf numFmtId="0" fontId="17" fillId="19" borderId="298" xfId="0" applyFont="1" applyFill="1" applyBorder="1" applyAlignment="1">
      <alignment horizontal="left" vertical="center" wrapText="1"/>
    </xf>
    <xf numFmtId="41" fontId="17" fillId="0" borderId="32" xfId="0" applyNumberFormat="1" applyFont="1" applyBorder="1" applyAlignment="1" applyProtection="1">
      <alignment horizontal="center" vertical="center"/>
      <protection locked="0"/>
    </xf>
    <xf numFmtId="0" fontId="17" fillId="0" borderId="32" xfId="0" applyFont="1" applyBorder="1" applyAlignment="1">
      <alignment vertical="center" wrapText="1"/>
    </xf>
    <xf numFmtId="0" fontId="17" fillId="0" borderId="35" xfId="0" applyFont="1" applyBorder="1" applyAlignment="1">
      <alignment horizontal="center" vertical="center" wrapText="1"/>
    </xf>
    <xf numFmtId="0" fontId="17" fillId="0" borderId="35" xfId="0" applyFont="1" applyBorder="1" applyAlignment="1">
      <alignment vertical="center"/>
    </xf>
    <xf numFmtId="0" fontId="17" fillId="0" borderId="36" xfId="0" applyFont="1" applyBorder="1" applyAlignment="1">
      <alignment horizontal="left" vertical="center" wrapText="1"/>
    </xf>
    <xf numFmtId="0" fontId="17" fillId="26" borderId="108" xfId="0" applyFont="1" applyFill="1" applyBorder="1" applyAlignment="1">
      <alignment vertical="center" wrapText="1"/>
    </xf>
    <xf numFmtId="0" fontId="17" fillId="26" borderId="108" xfId="0" applyFont="1" applyFill="1" applyBorder="1" applyAlignment="1">
      <alignment horizontal="center" vertical="center" wrapText="1"/>
    </xf>
    <xf numFmtId="0" fontId="17" fillId="26" borderId="236" xfId="0" applyFont="1" applyFill="1" applyBorder="1" applyAlignment="1">
      <alignment vertical="center"/>
    </xf>
    <xf numFmtId="0" fontId="17" fillId="26" borderId="29" xfId="0" applyFont="1" applyFill="1" applyBorder="1" applyAlignment="1">
      <alignment horizontal="center" vertical="center"/>
    </xf>
    <xf numFmtId="0" fontId="17" fillId="26" borderId="0" xfId="0" applyFont="1" applyFill="1" applyAlignment="1">
      <alignment horizontal="left" vertical="center" wrapText="1"/>
    </xf>
    <xf numFmtId="0" fontId="56" fillId="3" borderId="16" xfId="0" applyFont="1" applyFill="1" applyBorder="1" applyAlignment="1">
      <alignment vertical="top" textRotation="255" wrapText="1"/>
    </xf>
    <xf numFmtId="0" fontId="56" fillId="3" borderId="0" xfId="0" applyFont="1" applyFill="1" applyAlignment="1">
      <alignment vertical="top" textRotation="255" wrapText="1"/>
    </xf>
    <xf numFmtId="0" fontId="39" fillId="0" borderId="42" xfId="0" applyFont="1" applyBorder="1" applyAlignment="1">
      <alignment vertical="top" wrapText="1"/>
    </xf>
    <xf numFmtId="0" fontId="39" fillId="0" borderId="42" xfId="0" applyFont="1" applyBorder="1" applyAlignment="1">
      <alignment horizontal="center" vertical="top" wrapText="1"/>
    </xf>
    <xf numFmtId="0" fontId="39" fillId="0" borderId="44" xfId="0" applyFont="1" applyBorder="1" applyAlignment="1">
      <alignment vertical="top" wrapText="1"/>
    </xf>
    <xf numFmtId="0" fontId="39" fillId="3" borderId="42" xfId="0" applyFont="1" applyFill="1" applyBorder="1" applyAlignment="1">
      <alignment vertical="top" wrapText="1"/>
    </xf>
    <xf numFmtId="0" fontId="39" fillId="0" borderId="42" xfId="0" applyFont="1" applyBorder="1" applyAlignment="1">
      <alignment vertical="top"/>
    </xf>
    <xf numFmtId="0" fontId="17" fillId="2" borderId="41" xfId="8" applyFont="1" applyFill="1" applyBorder="1" applyAlignment="1">
      <alignment vertical="top"/>
    </xf>
    <xf numFmtId="0" fontId="17" fillId="0" borderId="42" xfId="0" applyFont="1" applyBorder="1" applyAlignment="1">
      <alignment horizontal="center" vertical="top"/>
    </xf>
    <xf numFmtId="0" fontId="17" fillId="9" borderId="42" xfId="5" applyFont="1" applyBorder="1" applyAlignment="1">
      <alignment horizontal="center" vertical="top"/>
    </xf>
    <xf numFmtId="0" fontId="17" fillId="0" borderId="0" xfId="0" applyFont="1" applyAlignment="1">
      <alignment horizontal="center" vertical="top"/>
    </xf>
    <xf numFmtId="0" fontId="17" fillId="0" borderId="42" xfId="5" applyFont="1" applyFill="1" applyBorder="1" applyAlignment="1">
      <alignment horizontal="center" vertical="top"/>
    </xf>
    <xf numFmtId="0" fontId="17" fillId="11" borderId="42" xfId="7" applyFont="1" applyBorder="1" applyAlignment="1">
      <alignment horizontal="center" vertical="top"/>
    </xf>
    <xf numFmtId="0" fontId="17" fillId="11" borderId="42" xfId="12" applyFont="1" applyBorder="1" applyAlignment="1">
      <alignment horizontal="center" vertical="top"/>
    </xf>
    <xf numFmtId="0" fontId="17" fillId="10" borderId="42" xfId="6" applyFont="1" applyBorder="1" applyAlignment="1">
      <alignment horizontal="center" vertical="top" wrapText="1"/>
    </xf>
    <xf numFmtId="0" fontId="17" fillId="13" borderId="42" xfId="0" applyFont="1" applyFill="1" applyBorder="1" applyAlignment="1">
      <alignment horizontal="center" vertical="center" wrapText="1"/>
    </xf>
    <xf numFmtId="0" fontId="17" fillId="0" borderId="44" xfId="5" applyFont="1" applyFill="1" applyBorder="1" applyAlignment="1">
      <alignment horizontal="center" vertical="top"/>
    </xf>
    <xf numFmtId="0" fontId="17" fillId="3" borderId="42" xfId="5" applyFont="1" applyFill="1" applyBorder="1" applyAlignment="1">
      <alignment horizontal="center" vertical="top"/>
    </xf>
    <xf numFmtId="0" fontId="17" fillId="0" borderId="43" xfId="0" applyFont="1" applyBorder="1" applyAlignment="1">
      <alignment horizontal="center" vertical="center" wrapText="1"/>
    </xf>
    <xf numFmtId="0" fontId="17" fillId="32" borderId="48" xfId="0" applyFont="1" applyFill="1" applyBorder="1" applyAlignment="1">
      <alignment wrapText="1"/>
    </xf>
    <xf numFmtId="0" fontId="17" fillId="0" borderId="42" xfId="0" applyFont="1" applyBorder="1" applyAlignment="1">
      <alignment vertical="top"/>
    </xf>
    <xf numFmtId="0" fontId="17" fillId="2" borderId="41" xfId="8" applyFont="1" applyFill="1" applyBorder="1" applyAlignment="1">
      <alignment horizontal="center" vertical="top"/>
    </xf>
    <xf numFmtId="0" fontId="38" fillId="0" borderId="0" xfId="0" applyFont="1" applyAlignment="1">
      <alignment vertical="top"/>
    </xf>
    <xf numFmtId="0" fontId="17" fillId="0" borderId="42" xfId="6" applyFont="1" applyFill="1" applyBorder="1" applyAlignment="1">
      <alignment horizontal="center" vertical="top"/>
    </xf>
    <xf numFmtId="0" fontId="17" fillId="0" borderId="44" xfId="0" applyFont="1" applyBorder="1" applyAlignment="1">
      <alignment horizontal="center" vertical="top"/>
    </xf>
    <xf numFmtId="0" fontId="17" fillId="3" borderId="42" xfId="0" applyFont="1" applyFill="1" applyBorder="1" applyAlignment="1">
      <alignment horizontal="center" vertical="top"/>
    </xf>
    <xf numFmtId="0" fontId="17" fillId="3" borderId="42" xfId="6" applyFont="1" applyFill="1" applyBorder="1" applyAlignment="1">
      <alignment horizontal="center" vertical="top" wrapText="1"/>
    </xf>
    <xf numFmtId="0" fontId="39" fillId="11" borderId="42" xfId="12" applyFont="1" applyBorder="1" applyAlignment="1">
      <alignment horizontal="center" vertical="top"/>
    </xf>
    <xf numFmtId="0" fontId="17" fillId="10" borderId="42" xfId="6" applyFont="1" applyBorder="1" applyAlignment="1">
      <alignment horizontal="center" vertical="top"/>
    </xf>
    <xf numFmtId="0" fontId="17" fillId="14" borderId="42" xfId="0" applyFont="1" applyFill="1" applyBorder="1" applyAlignment="1">
      <alignment horizontal="center" vertical="top"/>
    </xf>
    <xf numFmtId="0" fontId="17" fillId="3" borderId="0" xfId="0" applyFont="1" applyFill="1" applyAlignment="1">
      <alignment horizontal="center" vertical="top"/>
    </xf>
    <xf numFmtId="0" fontId="39" fillId="6" borderId="42" xfId="0" applyFont="1" applyFill="1" applyBorder="1" applyAlignment="1">
      <alignment vertical="top"/>
    </xf>
    <xf numFmtId="0" fontId="17" fillId="6" borderId="42" xfId="0" applyFont="1" applyFill="1" applyBorder="1" applyAlignment="1">
      <alignment vertical="top"/>
    </xf>
    <xf numFmtId="0" fontId="17" fillId="6" borderId="42" xfId="0" applyFont="1" applyFill="1" applyBorder="1" applyAlignment="1">
      <alignment horizontal="center" vertical="top"/>
    </xf>
    <xf numFmtId="0" fontId="17" fillId="6" borderId="42" xfId="6" applyFont="1" applyFill="1" applyBorder="1" applyAlignment="1">
      <alignment horizontal="center" vertical="top"/>
    </xf>
    <xf numFmtId="0" fontId="17" fillId="6" borderId="44" xfId="0" applyFont="1" applyFill="1" applyBorder="1" applyAlignment="1">
      <alignment horizontal="center" vertical="top"/>
    </xf>
    <xf numFmtId="0" fontId="17" fillId="6" borderId="42" xfId="6" applyFont="1" applyFill="1" applyBorder="1" applyAlignment="1">
      <alignment horizontal="center" vertical="top" wrapText="1"/>
    </xf>
    <xf numFmtId="0" fontId="17" fillId="15" borderId="43" xfId="0" applyFont="1" applyFill="1" applyBorder="1" applyAlignment="1">
      <alignment horizontal="center" vertical="center" wrapText="1"/>
    </xf>
    <xf numFmtId="0" fontId="39" fillId="3" borderId="42" xfId="0" applyFont="1" applyFill="1" applyBorder="1" applyAlignment="1">
      <alignment vertical="top"/>
    </xf>
    <xf numFmtId="0" fontId="17" fillId="11" borderId="48" xfId="7" applyFont="1" applyBorder="1" applyAlignment="1">
      <alignment horizontal="center" vertical="top" wrapText="1"/>
    </xf>
    <xf numFmtId="0" fontId="17" fillId="16" borderId="42" xfId="0" applyFont="1" applyFill="1" applyBorder="1" applyAlignment="1">
      <alignment horizontal="center" vertical="center" wrapText="1"/>
    </xf>
    <xf numFmtId="0" fontId="17" fillId="0" borderId="42" xfId="7" applyFont="1" applyFill="1" applyBorder="1" applyAlignment="1">
      <alignment horizontal="center" vertical="top" wrapText="1"/>
    </xf>
    <xf numFmtId="0" fontId="17" fillId="0" borderId="44" xfId="7" applyFont="1" applyFill="1" applyBorder="1" applyAlignment="1">
      <alignment horizontal="center" vertical="top" wrapText="1"/>
    </xf>
    <xf numFmtId="0" fontId="17" fillId="17" borderId="42" xfId="0" applyFont="1" applyFill="1" applyBorder="1" applyAlignment="1">
      <alignment horizontal="center" vertical="top"/>
    </xf>
    <xf numFmtId="0" fontId="17" fillId="11" borderId="42" xfId="7" applyFont="1" applyBorder="1" applyAlignment="1">
      <alignment horizontal="center" vertical="top" wrapText="1"/>
    </xf>
    <xf numFmtId="0" fontId="39" fillId="34" borderId="42" xfId="12" applyFont="1" applyFill="1" applyBorder="1" applyAlignment="1">
      <alignment horizontal="center" vertical="top"/>
    </xf>
    <xf numFmtId="0" fontId="17" fillId="0" borderId="42" xfId="6" applyFont="1" applyFill="1" applyBorder="1" applyAlignment="1">
      <alignment horizontal="center" vertical="top" wrapText="1"/>
    </xf>
    <xf numFmtId="0" fontId="17" fillId="6" borderId="42" xfId="5" applyFont="1" applyFill="1" applyBorder="1" applyAlignment="1">
      <alignment horizontal="center" vertical="top"/>
    </xf>
    <xf numFmtId="0" fontId="17" fillId="18" borderId="43" xfId="0" applyFont="1" applyFill="1" applyBorder="1" applyAlignment="1">
      <alignment horizontal="center" vertical="center" wrapText="1"/>
    </xf>
    <xf numFmtId="0" fontId="17" fillId="0" borderId="42" xfId="8" applyFont="1" applyFill="1" applyBorder="1" applyAlignment="1">
      <alignment horizontal="center" vertical="top"/>
    </xf>
    <xf numFmtId="0" fontId="17" fillId="0" borderId="44" xfId="8" applyFont="1" applyFill="1" applyBorder="1" applyAlignment="1">
      <alignment horizontal="center" vertical="top"/>
    </xf>
    <xf numFmtId="0" fontId="17" fillId="0" borderId="42" xfId="7" applyFont="1" applyFill="1" applyBorder="1" applyAlignment="1">
      <alignment horizontal="center" vertical="top"/>
    </xf>
    <xf numFmtId="0" fontId="17" fillId="0" borderId="42" xfId="12" applyFont="1" applyFill="1" applyBorder="1" applyAlignment="1">
      <alignment horizontal="center" vertical="top"/>
    </xf>
    <xf numFmtId="0" fontId="17" fillId="2" borderId="42" xfId="8" applyFont="1" applyFill="1" applyBorder="1" applyAlignment="1">
      <alignment horizontal="center" vertical="top"/>
    </xf>
    <xf numFmtId="0" fontId="17" fillId="3" borderId="0" xfId="8" applyFont="1" applyFill="1" applyBorder="1" applyAlignment="1">
      <alignment horizontal="center" vertical="top"/>
    </xf>
    <xf numFmtId="0" fontId="17" fillId="3" borderId="42" xfId="7" applyFont="1" applyFill="1" applyBorder="1" applyAlignment="1">
      <alignment horizontal="center" vertical="top" wrapText="1"/>
    </xf>
    <xf numFmtId="0" fontId="17" fillId="3" borderId="44" xfId="8" applyFont="1" applyFill="1" applyBorder="1" applyAlignment="1">
      <alignment horizontal="center" vertical="top"/>
    </xf>
    <xf numFmtId="0" fontId="17" fillId="2" borderId="18" xfId="8" applyFont="1" applyFill="1" applyBorder="1" applyAlignment="1">
      <alignment horizontal="center" vertical="top"/>
    </xf>
    <xf numFmtId="0" fontId="17" fillId="0" borderId="27" xfId="5" applyFont="1" applyFill="1" applyBorder="1" applyAlignment="1">
      <alignment horizontal="center" vertical="top"/>
    </xf>
    <xf numFmtId="0" fontId="17" fillId="22" borderId="42" xfId="0" applyFont="1" applyFill="1" applyBorder="1" applyAlignment="1">
      <alignment horizontal="center" vertical="top"/>
    </xf>
    <xf numFmtId="0" fontId="17" fillId="13" borderId="43" xfId="0" applyFont="1" applyFill="1" applyBorder="1" applyAlignment="1">
      <alignment horizontal="center" vertical="center" wrapText="1"/>
    </xf>
    <xf numFmtId="0" fontId="17" fillId="0" borderId="24" xfId="5" applyFont="1" applyFill="1" applyBorder="1" applyAlignment="1">
      <alignment horizontal="center" vertical="top"/>
    </xf>
    <xf numFmtId="0" fontId="17" fillId="0" borderId="18" xfId="5" applyFont="1" applyFill="1" applyBorder="1" applyAlignment="1">
      <alignment horizontal="center" vertical="top"/>
    </xf>
    <xf numFmtId="0" fontId="17" fillId="2" borderId="60" xfId="8" applyFont="1" applyFill="1" applyBorder="1" applyAlignment="1">
      <alignment horizontal="center" vertical="top"/>
    </xf>
    <xf numFmtId="0" fontId="17" fillId="11" borderId="42" xfId="12" applyFont="1" applyBorder="1" applyAlignment="1">
      <alignment horizontal="center" vertical="top" wrapText="1"/>
    </xf>
    <xf numFmtId="0" fontId="17" fillId="0" borderId="0" xfId="8" applyFont="1" applyFill="1" applyBorder="1" applyAlignment="1">
      <alignment horizontal="center" vertical="top"/>
    </xf>
    <xf numFmtId="0" fontId="17" fillId="0" borderId="42" xfId="12" applyFont="1" applyFill="1" applyBorder="1" applyAlignment="1">
      <alignment horizontal="center" vertical="top" wrapText="1"/>
    </xf>
    <xf numFmtId="0" fontId="17" fillId="2" borderId="0" xfId="8" applyFont="1" applyFill="1" applyBorder="1" applyAlignment="1">
      <alignment horizontal="center" vertical="top"/>
    </xf>
    <xf numFmtId="0" fontId="17" fillId="33" borderId="42" xfId="5" applyFont="1" applyFill="1" applyBorder="1" applyAlignment="1">
      <alignment horizontal="center" vertical="top"/>
    </xf>
    <xf numFmtId="0" fontId="79" fillId="14" borderId="42" xfId="0" applyFont="1" applyFill="1" applyBorder="1" applyAlignment="1">
      <alignment horizontal="center" vertical="top"/>
    </xf>
    <xf numFmtId="0" fontId="17" fillId="2" borderId="245" xfId="8" applyFont="1" applyFill="1" applyBorder="1" applyAlignment="1">
      <alignment horizontal="center" vertical="top"/>
    </xf>
    <xf numFmtId="0" fontId="17" fillId="0" borderId="44" xfId="7" applyFont="1" applyFill="1" applyBorder="1" applyAlignment="1">
      <alignment horizontal="center" vertical="top"/>
    </xf>
    <xf numFmtId="0" fontId="17" fillId="18" borderId="41" xfId="0" applyFont="1" applyFill="1" applyBorder="1" applyAlignment="1">
      <alignment horizontal="center" vertical="center" wrapText="1"/>
    </xf>
    <xf numFmtId="0" fontId="17" fillId="3" borderId="42" xfId="6" applyFont="1" applyFill="1" applyBorder="1" applyAlignment="1">
      <alignment horizontal="center" vertical="top"/>
    </xf>
    <xf numFmtId="0" fontId="17" fillId="0" borderId="42" xfId="0" applyFont="1" applyBorder="1" applyAlignment="1">
      <alignment horizontal="center" vertical="center" wrapText="1"/>
    </xf>
    <xf numFmtId="0" fontId="39" fillId="34" borderId="42" xfId="0" applyFont="1" applyFill="1" applyBorder="1" applyAlignment="1">
      <alignment horizontal="center" vertical="top"/>
    </xf>
    <xf numFmtId="0" fontId="17" fillId="3" borderId="42" xfId="7" applyFont="1" applyFill="1" applyBorder="1" applyAlignment="1">
      <alignment horizontal="center" vertical="top"/>
    </xf>
    <xf numFmtId="0" fontId="17" fillId="6" borderId="42" xfId="7" applyFont="1" applyFill="1" applyBorder="1" applyAlignment="1">
      <alignment horizontal="center" vertical="top"/>
    </xf>
    <xf numFmtId="0" fontId="17" fillId="9" borderId="48" xfId="5" applyFont="1" applyBorder="1" applyAlignment="1">
      <alignment horizontal="center" vertical="top"/>
    </xf>
    <xf numFmtId="0" fontId="17" fillId="19" borderId="42" xfId="0" applyFont="1" applyFill="1" applyBorder="1" applyAlignment="1">
      <alignment horizontal="center" vertical="top"/>
    </xf>
    <xf numFmtId="0" fontId="56" fillId="0" borderId="16" xfId="0" applyFont="1" applyBorder="1" applyAlignment="1">
      <alignment vertical="top" textRotation="255" wrapText="1"/>
    </xf>
    <xf numFmtId="0" fontId="56" fillId="0" borderId="0" xfId="0" applyFont="1" applyAlignment="1">
      <alignment vertical="top" textRotation="255" wrapText="1"/>
    </xf>
    <xf numFmtId="0" fontId="17" fillId="0" borderId="43" xfId="5" applyFont="1" applyFill="1" applyBorder="1" applyAlignment="1">
      <alignment horizontal="center" vertical="top"/>
    </xf>
    <xf numFmtId="0" fontId="17" fillId="14" borderId="42" xfId="5" applyFont="1" applyFill="1" applyBorder="1" applyAlignment="1">
      <alignment horizontal="center" vertical="top"/>
    </xf>
    <xf numFmtId="0" fontId="38" fillId="3" borderId="24" xfId="0" applyFont="1" applyFill="1" applyBorder="1" applyAlignment="1">
      <alignment horizontal="center" vertical="top" textRotation="255"/>
    </xf>
    <xf numFmtId="0" fontId="38" fillId="3" borderId="18" xfId="0" applyFont="1" applyFill="1" applyBorder="1" applyAlignment="1">
      <alignment horizontal="center" vertical="top" textRotation="255"/>
    </xf>
    <xf numFmtId="0" fontId="17" fillId="0" borderId="42" xfId="0" applyFont="1" applyBorder="1" applyAlignment="1">
      <alignment vertical="top" wrapText="1"/>
    </xf>
    <xf numFmtId="0" fontId="73" fillId="0" borderId="0" xfId="0" applyFont="1" applyAlignment="1">
      <alignment wrapText="1"/>
    </xf>
    <xf numFmtId="0" fontId="17" fillId="0" borderId="42" xfId="0" applyFont="1" applyBorder="1" applyAlignment="1">
      <alignment horizontal="center" vertical="top" wrapText="1"/>
    </xf>
    <xf numFmtId="0" fontId="17" fillId="0" borderId="43" xfId="0" applyFont="1" applyBorder="1" applyAlignment="1">
      <alignment horizontal="center" vertical="top" wrapText="1"/>
    </xf>
    <xf numFmtId="0" fontId="17" fillId="0" borderId="24" xfId="0" applyFont="1" applyBorder="1" applyAlignment="1">
      <alignment horizontal="center" vertical="top" wrapText="1"/>
    </xf>
    <xf numFmtId="0" fontId="17" fillId="0" borderId="42" xfId="5" applyFont="1" applyFill="1" applyBorder="1" applyAlignment="1">
      <alignment horizontal="center" vertical="top" wrapText="1"/>
    </xf>
    <xf numFmtId="0" fontId="17" fillId="0" borderId="42" xfId="0" applyFont="1" applyBorder="1" applyAlignment="1">
      <alignment horizontal="left" vertical="top" wrapText="1"/>
    </xf>
    <xf numFmtId="0" fontId="17" fillId="0" borderId="42" xfId="8" applyFont="1" applyFill="1" applyBorder="1" applyAlignment="1">
      <alignment horizontal="center" vertical="top" wrapText="1"/>
    </xf>
    <xf numFmtId="0" fontId="38" fillId="0" borderId="23" xfId="0" applyFont="1" applyBorder="1" applyAlignment="1">
      <alignment vertical="top"/>
    </xf>
    <xf numFmtId="0" fontId="38" fillId="0" borderId="20" xfId="0" applyFont="1" applyBorder="1" applyAlignment="1">
      <alignment vertical="top"/>
    </xf>
    <xf numFmtId="0" fontId="39" fillId="20" borderId="42" xfId="0" applyFont="1" applyFill="1" applyBorder="1" applyAlignment="1">
      <alignment vertical="top" wrapText="1"/>
    </xf>
    <xf numFmtId="0" fontId="39" fillId="20" borderId="42" xfId="0" applyFont="1" applyFill="1" applyBorder="1" applyAlignment="1">
      <alignment vertical="top"/>
    </xf>
    <xf numFmtId="0" fontId="39" fillId="20" borderId="44" xfId="0" applyFont="1" applyFill="1" applyBorder="1" applyAlignment="1">
      <alignment vertical="top"/>
    </xf>
    <xf numFmtId="0" fontId="39" fillId="20" borderId="42" xfId="0" applyFont="1" applyFill="1" applyBorder="1" applyAlignment="1">
      <alignment horizontal="right" vertical="top"/>
    </xf>
    <xf numFmtId="0" fontId="39" fillId="3" borderId="42" xfId="0" applyFont="1" applyFill="1" applyBorder="1" applyAlignment="1">
      <alignment horizontal="right" vertical="top"/>
    </xf>
    <xf numFmtId="0" fontId="38" fillId="0" borderId="21" xfId="0" applyFont="1" applyBorder="1" applyAlignment="1">
      <alignment vertical="top"/>
    </xf>
    <xf numFmtId="0" fontId="17" fillId="20" borderId="42" xfId="0" applyFont="1" applyFill="1" applyBorder="1" applyAlignment="1">
      <alignment vertical="top" wrapText="1"/>
    </xf>
    <xf numFmtId="0" fontId="17" fillId="20" borderId="42" xfId="0" applyFont="1" applyFill="1" applyBorder="1" applyAlignment="1">
      <alignment vertical="top"/>
    </xf>
    <xf numFmtId="0" fontId="17" fillId="21" borderId="43" xfId="0" applyFont="1" applyFill="1" applyBorder="1" applyAlignment="1">
      <alignment wrapText="1"/>
    </xf>
    <xf numFmtId="0" fontId="17" fillId="20" borderId="42" xfId="0" applyFont="1" applyFill="1" applyBorder="1" applyAlignment="1">
      <alignment horizontal="right" vertical="top"/>
    </xf>
    <xf numFmtId="0" fontId="17" fillId="3" borderId="42" xfId="0" applyFont="1" applyFill="1" applyBorder="1" applyAlignment="1">
      <alignment horizontal="right" vertical="top"/>
    </xf>
    <xf numFmtId="0" fontId="17" fillId="20" borderId="44" xfId="0" applyFont="1" applyFill="1" applyBorder="1" applyAlignment="1">
      <alignment vertical="top"/>
    </xf>
    <xf numFmtId="0" fontId="17" fillId="21" borderId="43" xfId="0" applyFont="1" applyFill="1" applyBorder="1" applyAlignment="1">
      <alignment horizontal="right" vertical="center" wrapText="1"/>
    </xf>
    <xf numFmtId="0" fontId="38" fillId="0" borderId="16" xfId="0" applyFont="1" applyBorder="1" applyAlignment="1">
      <alignment vertical="top"/>
    </xf>
    <xf numFmtId="0" fontId="17" fillId="0" borderId="0" xfId="0" applyFont="1" applyAlignment="1">
      <alignment vertical="top"/>
    </xf>
    <xf numFmtId="0" fontId="17" fillId="3" borderId="0" xfId="0" applyFont="1" applyFill="1" applyAlignment="1">
      <alignment vertical="top"/>
    </xf>
    <xf numFmtId="0" fontId="17" fillId="0" borderId="47" xfId="0" applyFont="1" applyBorder="1" applyAlignment="1">
      <alignment vertical="top"/>
    </xf>
    <xf numFmtId="0" fontId="39" fillId="0" borderId="0" xfId="0" applyFont="1" applyAlignment="1">
      <alignment vertical="top"/>
    </xf>
    <xf numFmtId="0" fontId="17" fillId="10" borderId="48" xfId="6" applyFont="1" applyBorder="1" applyAlignment="1">
      <alignment horizontal="center" vertical="top" wrapText="1"/>
    </xf>
    <xf numFmtId="0" fontId="17" fillId="2" borderId="48" xfId="8" applyFont="1" applyFill="1" applyBorder="1" applyAlignment="1">
      <alignment horizontal="center" vertical="top"/>
    </xf>
    <xf numFmtId="0" fontId="17" fillId="0" borderId="48" xfId="0" applyFont="1" applyBorder="1" applyAlignment="1">
      <alignment vertical="top"/>
    </xf>
    <xf numFmtId="0" fontId="17" fillId="0" borderId="49" xfId="0" applyFont="1" applyBorder="1" applyAlignment="1">
      <alignment vertical="top"/>
    </xf>
    <xf numFmtId="0" fontId="17" fillId="0" borderId="50" xfId="0" applyFont="1" applyBorder="1" applyAlignment="1">
      <alignment vertical="top"/>
    </xf>
    <xf numFmtId="0" fontId="51" fillId="0" borderId="27" xfId="0" applyFont="1" applyBorder="1" applyAlignment="1">
      <alignment wrapText="1"/>
    </xf>
    <xf numFmtId="0" fontId="51" fillId="0" borderId="27" xfId="0" applyFont="1" applyBorder="1" applyAlignment="1">
      <alignment horizontal="left" vertical="top" wrapText="1"/>
    </xf>
    <xf numFmtId="0" fontId="51" fillId="0" borderId="27" xfId="0" applyFont="1" applyBorder="1" applyAlignment="1">
      <alignment horizontal="center" vertical="top"/>
    </xf>
    <xf numFmtId="0" fontId="54" fillId="0" borderId="27" xfId="0" applyFont="1" applyBorder="1" applyAlignment="1">
      <alignment horizontal="center" vertical="top" wrapText="1"/>
    </xf>
    <xf numFmtId="0" fontId="54" fillId="0" borderId="43" xfId="0" applyFont="1" applyBorder="1" applyAlignment="1">
      <alignment horizontal="center" vertical="top"/>
    </xf>
    <xf numFmtId="0" fontId="54" fillId="0" borderId="0" xfId="0" applyFont="1" applyAlignment="1">
      <alignment horizontal="center" vertical="top"/>
    </xf>
    <xf numFmtId="0" fontId="54" fillId="0" borderId="0" xfId="0" applyFont="1" applyAlignment="1">
      <alignment horizontal="left" vertical="top"/>
    </xf>
    <xf numFmtId="0" fontId="39" fillId="0" borderId="42" xfId="0" applyFont="1" applyBorder="1" applyAlignment="1">
      <alignment horizontal="right" vertical="top"/>
    </xf>
    <xf numFmtId="0" fontId="17" fillId="0" borderId="42" xfId="0" applyFont="1" applyBorder="1" applyAlignment="1">
      <alignment horizontal="right" vertical="top"/>
    </xf>
    <xf numFmtId="0" fontId="17" fillId="22" borderId="131" xfId="0" applyFont="1" applyFill="1" applyBorder="1" applyAlignment="1">
      <alignment horizontal="center" vertical="center" wrapText="1"/>
    </xf>
    <xf numFmtId="0" fontId="17" fillId="22" borderId="100" xfId="0" applyFont="1" applyFill="1" applyBorder="1" applyAlignment="1">
      <alignment horizontal="center" vertical="center" wrapText="1"/>
    </xf>
    <xf numFmtId="0" fontId="17" fillId="22" borderId="101" xfId="0" applyFont="1" applyFill="1" applyBorder="1" applyAlignment="1">
      <alignment horizontal="center" vertical="center" wrapText="1"/>
    </xf>
    <xf numFmtId="0" fontId="17" fillId="22" borderId="83" xfId="0" applyFont="1" applyFill="1" applyBorder="1" applyAlignment="1">
      <alignment horizontal="center" vertical="center" wrapText="1"/>
    </xf>
    <xf numFmtId="0" fontId="17" fillId="22" borderId="84" xfId="0" applyFont="1" applyFill="1" applyBorder="1" applyAlignment="1">
      <alignment horizontal="center" vertical="center" wrapText="1"/>
    </xf>
    <xf numFmtId="0" fontId="17" fillId="22" borderId="85" xfId="0" applyFont="1" applyFill="1" applyBorder="1" applyAlignment="1">
      <alignment horizontal="center" vertical="center" wrapText="1"/>
    </xf>
    <xf numFmtId="0" fontId="17" fillId="22" borderId="107" xfId="0" applyFont="1" applyFill="1" applyBorder="1" applyAlignment="1">
      <alignment horizontal="left" vertical="center"/>
    </xf>
    <xf numFmtId="0" fontId="17" fillId="22" borderId="82" xfId="0" applyFont="1" applyFill="1" applyBorder="1" applyAlignment="1">
      <alignment horizontal="left" vertical="center"/>
    </xf>
    <xf numFmtId="0" fontId="17" fillId="22" borderId="94" xfId="0" applyFont="1" applyFill="1" applyBorder="1" applyAlignment="1">
      <alignment horizontal="left" vertical="center"/>
    </xf>
    <xf numFmtId="0" fontId="17" fillId="22" borderId="64" xfId="0" applyFont="1" applyFill="1" applyBorder="1" applyAlignment="1">
      <alignment horizontal="center" vertical="center"/>
    </xf>
    <xf numFmtId="0" fontId="17" fillId="22" borderId="65" xfId="0" applyFont="1" applyFill="1" applyBorder="1" applyAlignment="1">
      <alignment horizontal="center" vertical="center"/>
    </xf>
    <xf numFmtId="0" fontId="17" fillId="22" borderId="66" xfId="0" applyFont="1" applyFill="1" applyBorder="1" applyAlignment="1">
      <alignment horizontal="center" vertical="center" wrapText="1"/>
    </xf>
    <xf numFmtId="0" fontId="17" fillId="3" borderId="65" xfId="0" applyFont="1" applyFill="1" applyBorder="1" applyAlignment="1">
      <alignment horizontal="center" vertical="center"/>
    </xf>
    <xf numFmtId="0" fontId="17" fillId="3" borderId="64" xfId="0" applyFont="1" applyFill="1" applyBorder="1" applyAlignment="1">
      <alignment horizontal="center" vertical="center"/>
    </xf>
    <xf numFmtId="0" fontId="17" fillId="22" borderId="66" xfId="0" applyFont="1" applyFill="1" applyBorder="1" applyAlignment="1">
      <alignment horizontal="center" vertical="center"/>
    </xf>
    <xf numFmtId="0" fontId="17" fillId="3" borderId="91" xfId="0" applyFont="1" applyFill="1" applyBorder="1" applyAlignment="1">
      <alignment horizontal="center" vertical="center"/>
    </xf>
    <xf numFmtId="0" fontId="17" fillId="3" borderId="66" xfId="0" applyFont="1" applyFill="1" applyBorder="1" applyAlignment="1">
      <alignment horizontal="center" vertical="center"/>
    </xf>
    <xf numFmtId="0" fontId="17" fillId="3" borderId="126" xfId="0" applyFont="1" applyFill="1" applyBorder="1" applyAlignment="1">
      <alignment horizontal="center" vertical="center"/>
    </xf>
    <xf numFmtId="0" fontId="17" fillId="3" borderId="69" xfId="0" applyFont="1" applyFill="1" applyBorder="1" applyAlignment="1">
      <alignment horizontal="center" vertical="center"/>
    </xf>
    <xf numFmtId="0" fontId="17" fillId="3" borderId="86" xfId="0" applyFont="1" applyFill="1" applyBorder="1" applyAlignment="1">
      <alignment horizontal="center" vertical="center" wrapText="1"/>
    </xf>
    <xf numFmtId="0" fontId="17" fillId="3" borderId="84" xfId="0" applyFont="1" applyFill="1" applyBorder="1" applyAlignment="1">
      <alignment horizontal="center" vertical="center" wrapText="1"/>
    </xf>
    <xf numFmtId="0" fontId="17" fillId="3" borderId="119" xfId="0" applyFont="1" applyFill="1" applyBorder="1" applyAlignment="1">
      <alignment horizontal="center" vertical="center" wrapText="1"/>
    </xf>
    <xf numFmtId="0" fontId="17" fillId="3" borderId="7" xfId="0" applyFont="1" applyFill="1" applyBorder="1" applyAlignment="1">
      <alignment horizontal="left" vertical="center"/>
    </xf>
    <xf numFmtId="0" fontId="17" fillId="3" borderId="82" xfId="0" applyFont="1" applyFill="1" applyBorder="1" applyAlignment="1">
      <alignment horizontal="left" vertical="center"/>
    </xf>
    <xf numFmtId="0" fontId="17" fillId="3" borderId="26" xfId="0" applyFont="1" applyFill="1" applyBorder="1" applyAlignment="1">
      <alignment horizontal="left" vertical="center"/>
    </xf>
    <xf numFmtId="0" fontId="17" fillId="22" borderId="107" xfId="0" applyFont="1" applyFill="1" applyBorder="1" applyAlignment="1">
      <alignment horizontal="left" vertical="center" wrapText="1"/>
    </xf>
    <xf numFmtId="0" fontId="17" fillId="22" borderId="82" xfId="0" applyFont="1" applyFill="1" applyBorder="1" applyAlignment="1">
      <alignment horizontal="left" vertical="center" wrapText="1"/>
    </xf>
    <xf numFmtId="0" fontId="17" fillId="22" borderId="94" xfId="0" applyFont="1" applyFill="1" applyBorder="1" applyAlignment="1">
      <alignment horizontal="left" vertical="center" wrapText="1"/>
    </xf>
    <xf numFmtId="0" fontId="41" fillId="22" borderId="64" xfId="0" applyFont="1" applyFill="1" applyBorder="1" applyAlignment="1">
      <alignment horizontal="center" vertical="center"/>
    </xf>
    <xf numFmtId="0" fontId="17" fillId="3" borderId="66" xfId="0" applyFont="1" applyFill="1" applyBorder="1" applyAlignment="1">
      <alignment horizontal="left" vertical="center" wrapText="1"/>
    </xf>
    <xf numFmtId="0" fontId="17" fillId="0" borderId="66" xfId="0" applyFont="1" applyBorder="1" applyAlignment="1">
      <alignment horizontal="center" vertical="center"/>
    </xf>
    <xf numFmtId="0" fontId="17" fillId="22" borderId="91" xfId="0" applyFont="1" applyFill="1" applyBorder="1" applyAlignment="1">
      <alignment horizontal="center" vertical="center"/>
    </xf>
    <xf numFmtId="0" fontId="17" fillId="22" borderId="126" xfId="0" applyFont="1" applyFill="1" applyBorder="1" applyAlignment="1">
      <alignment horizontal="center" vertical="center"/>
    </xf>
    <xf numFmtId="0" fontId="17" fillId="22" borderId="35" xfId="0" applyFont="1" applyFill="1" applyBorder="1" applyAlignment="1">
      <alignment horizontal="center" vertical="center"/>
    </xf>
    <xf numFmtId="0" fontId="17" fillId="22" borderId="125" xfId="0" applyFont="1" applyFill="1" applyBorder="1" applyAlignment="1">
      <alignment horizontal="center" vertical="center"/>
    </xf>
    <xf numFmtId="0" fontId="17" fillId="3" borderId="35" xfId="0" applyFont="1" applyFill="1" applyBorder="1" applyAlignment="1">
      <alignment horizontal="center" vertical="center"/>
    </xf>
    <xf numFmtId="0" fontId="17" fillId="3" borderId="125" xfId="0" applyFont="1" applyFill="1" applyBorder="1" applyAlignment="1">
      <alignment horizontal="center" vertical="center"/>
    </xf>
    <xf numFmtId="0" fontId="17" fillId="3" borderId="90" xfId="0" applyFont="1" applyFill="1" applyBorder="1" applyAlignment="1">
      <alignment horizontal="center" vertical="center"/>
    </xf>
    <xf numFmtId="0" fontId="17" fillId="3" borderId="124" xfId="0" applyFont="1" applyFill="1" applyBorder="1" applyAlignment="1">
      <alignment horizontal="center" vertical="center"/>
    </xf>
    <xf numFmtId="0" fontId="17" fillId="3" borderId="110" xfId="0" applyFont="1" applyFill="1" applyBorder="1" applyAlignment="1">
      <alignment horizontal="center" vertical="center"/>
    </xf>
    <xf numFmtId="0" fontId="17" fillId="3" borderId="74" xfId="0" applyFont="1" applyFill="1" applyBorder="1" applyAlignment="1">
      <alignment horizontal="center" vertical="center"/>
    </xf>
    <xf numFmtId="0" fontId="17" fillId="3" borderId="98" xfId="0" applyFont="1" applyFill="1" applyBorder="1" applyAlignment="1">
      <alignment horizontal="center" vertical="center"/>
    </xf>
    <xf numFmtId="0" fontId="17" fillId="3" borderId="110" xfId="0" quotePrefix="1" applyFont="1" applyFill="1" applyBorder="1" applyAlignment="1">
      <alignment horizontal="center" vertical="center"/>
    </xf>
    <xf numFmtId="0" fontId="17" fillId="0" borderId="110" xfId="0" applyFont="1" applyBorder="1" applyAlignment="1">
      <alignment horizontal="center" vertical="center"/>
    </xf>
    <xf numFmtId="0" fontId="17" fillId="0" borderId="74" xfId="0" applyFont="1" applyBorder="1" applyAlignment="1">
      <alignment horizontal="center" vertical="center"/>
    </xf>
    <xf numFmtId="0" fontId="17" fillId="0" borderId="98" xfId="0" applyFont="1" applyBorder="1" applyAlignment="1">
      <alignment horizontal="center" vertical="center"/>
    </xf>
    <xf numFmtId="0" fontId="17" fillId="0" borderId="64" xfId="0" applyFont="1" applyBorder="1" applyAlignment="1">
      <alignment horizontal="center" vertical="center"/>
    </xf>
    <xf numFmtId="0" fontId="17" fillId="22" borderId="87" xfId="0" applyFont="1" applyFill="1" applyBorder="1" applyAlignment="1">
      <alignment horizontal="center" vertical="center"/>
    </xf>
    <xf numFmtId="0" fontId="17" fillId="22" borderId="73" xfId="0" applyFont="1" applyFill="1" applyBorder="1" applyAlignment="1">
      <alignment horizontal="center" vertical="center"/>
    </xf>
    <xf numFmtId="0" fontId="17" fillId="22" borderId="121" xfId="0" applyFont="1" applyFill="1" applyBorder="1" applyAlignment="1">
      <alignment horizontal="center" vertical="center"/>
    </xf>
    <xf numFmtId="0" fontId="17" fillId="22" borderId="88" xfId="0" applyFont="1" applyFill="1" applyBorder="1" applyAlignment="1">
      <alignment horizontal="center" vertical="center"/>
    </xf>
    <xf numFmtId="0" fontId="17" fillId="22" borderId="74" xfId="0" applyFont="1" applyFill="1" applyBorder="1" applyAlignment="1">
      <alignment horizontal="center" vertical="center"/>
    </xf>
    <xf numFmtId="0" fontId="17" fillId="22" borderId="122" xfId="0" applyFont="1" applyFill="1" applyBorder="1" applyAlignment="1">
      <alignment horizontal="center" vertical="center"/>
    </xf>
    <xf numFmtId="0" fontId="17" fillId="22" borderId="90" xfId="0" applyFont="1" applyFill="1" applyBorder="1" applyAlignment="1">
      <alignment horizontal="center" vertical="center"/>
    </xf>
    <xf numFmtId="0" fontId="17" fillId="22" borderId="124" xfId="0" applyFont="1" applyFill="1" applyBorder="1" applyAlignment="1">
      <alignment horizontal="center" vertical="center"/>
    </xf>
    <xf numFmtId="0" fontId="17" fillId="22" borderId="110" xfId="0" applyFont="1" applyFill="1" applyBorder="1" applyAlignment="1">
      <alignment horizontal="center" vertical="center"/>
    </xf>
    <xf numFmtId="0" fontId="17" fillId="22" borderId="98" xfId="0" applyFont="1" applyFill="1" applyBorder="1" applyAlignment="1">
      <alignment horizontal="center" vertical="center"/>
    </xf>
    <xf numFmtId="0" fontId="17" fillId="22" borderId="89" xfId="0" applyFont="1" applyFill="1" applyBorder="1" applyAlignment="1">
      <alignment horizontal="center" vertical="center" wrapText="1"/>
    </xf>
    <xf numFmtId="0" fontId="17" fillId="22" borderId="75" xfId="0" applyFont="1" applyFill="1" applyBorder="1" applyAlignment="1">
      <alignment horizontal="center" vertical="center" wrapText="1"/>
    </xf>
    <xf numFmtId="0" fontId="17" fillId="22" borderId="123" xfId="0" applyFont="1" applyFill="1" applyBorder="1" applyAlignment="1">
      <alignment horizontal="center" vertical="center" wrapText="1"/>
    </xf>
    <xf numFmtId="0" fontId="17" fillId="3" borderId="111" xfId="0" applyFont="1" applyFill="1" applyBorder="1" applyAlignment="1">
      <alignment horizontal="center" vertical="center"/>
    </xf>
    <xf numFmtId="0" fontId="17" fillId="3" borderId="75" xfId="0" applyFont="1" applyFill="1" applyBorder="1" applyAlignment="1">
      <alignment horizontal="center" vertical="center"/>
    </xf>
    <xf numFmtId="0" fontId="17" fillId="3" borderId="99" xfId="0" applyFont="1" applyFill="1" applyBorder="1" applyAlignment="1">
      <alignment horizontal="center" vertical="center"/>
    </xf>
    <xf numFmtId="0" fontId="17" fillId="22" borderId="111" xfId="0" applyFont="1" applyFill="1" applyBorder="1" applyAlignment="1">
      <alignment horizontal="center" vertical="center" wrapText="1"/>
    </xf>
    <xf numFmtId="0" fontId="17" fillId="22" borderId="99" xfId="0" applyFont="1" applyFill="1" applyBorder="1" applyAlignment="1">
      <alignment horizontal="center" vertical="center" wrapText="1"/>
    </xf>
    <xf numFmtId="0" fontId="17" fillId="3" borderId="111" xfId="0" applyFont="1" applyFill="1" applyBorder="1" applyAlignment="1">
      <alignment horizontal="center" vertical="center" wrapText="1"/>
    </xf>
    <xf numFmtId="0" fontId="17" fillId="3" borderId="75" xfId="0" applyFont="1" applyFill="1" applyBorder="1" applyAlignment="1">
      <alignment horizontal="center" vertical="center" wrapText="1"/>
    </xf>
    <xf numFmtId="0" fontId="17" fillId="3" borderId="99" xfId="0" applyFont="1" applyFill="1" applyBorder="1" applyAlignment="1">
      <alignment horizontal="center" vertical="center" wrapText="1"/>
    </xf>
    <xf numFmtId="0" fontId="17" fillId="3" borderId="83" xfId="0" applyFont="1" applyFill="1" applyBorder="1" applyAlignment="1">
      <alignment horizontal="center" vertical="center" wrapText="1"/>
    </xf>
    <xf numFmtId="0" fontId="17" fillId="3" borderId="85" xfId="0" applyFont="1" applyFill="1" applyBorder="1" applyAlignment="1">
      <alignment horizontal="center" vertical="center" wrapText="1"/>
    </xf>
    <xf numFmtId="0" fontId="17" fillId="3" borderId="107" xfId="0" applyFont="1" applyFill="1" applyBorder="1" applyAlignment="1">
      <alignment horizontal="left" vertical="center" wrapText="1"/>
    </xf>
    <xf numFmtId="0" fontId="17" fillId="3" borderId="82" xfId="0" applyFont="1" applyFill="1" applyBorder="1" applyAlignment="1">
      <alignment horizontal="left" vertical="center" wrapText="1"/>
    </xf>
    <xf numFmtId="0" fontId="17" fillId="3" borderId="94" xfId="0" applyFont="1" applyFill="1" applyBorder="1" applyAlignment="1">
      <alignment horizontal="left" vertical="center" wrapText="1"/>
    </xf>
    <xf numFmtId="0" fontId="17" fillId="0" borderId="83" xfId="0" applyFont="1" applyBorder="1" applyAlignment="1">
      <alignment horizontal="center" vertical="center" wrapText="1"/>
    </xf>
    <xf numFmtId="0" fontId="17" fillId="0" borderId="84"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107" xfId="0" applyFont="1" applyBorder="1" applyAlignment="1">
      <alignment horizontal="left" vertical="center"/>
    </xf>
    <xf numFmtId="0" fontId="17" fillId="0" borderId="82" xfId="0" applyFont="1" applyBorder="1" applyAlignment="1">
      <alignment horizontal="left" vertical="center"/>
    </xf>
    <xf numFmtId="0" fontId="17" fillId="0" borderId="94" xfId="0" applyFont="1" applyBorder="1" applyAlignment="1">
      <alignment horizontal="left" vertical="center"/>
    </xf>
    <xf numFmtId="0" fontId="41" fillId="3" borderId="109" xfId="0" applyFont="1" applyFill="1" applyBorder="1" applyAlignment="1">
      <alignment horizontal="center" vertical="center"/>
    </xf>
    <xf numFmtId="0" fontId="17" fillId="3" borderId="73" xfId="0" applyFont="1" applyFill="1" applyBorder="1" applyAlignment="1">
      <alignment horizontal="center" vertical="center"/>
    </xf>
    <xf numFmtId="0" fontId="17" fillId="3" borderId="97" xfId="0" applyFont="1" applyFill="1" applyBorder="1" applyAlignment="1">
      <alignment horizontal="center" vertical="center"/>
    </xf>
    <xf numFmtId="0" fontId="17" fillId="22" borderId="109" xfId="0" applyFont="1" applyFill="1" applyBorder="1" applyAlignment="1">
      <alignment horizontal="center" vertical="center"/>
    </xf>
    <xf numFmtId="0" fontId="17" fillId="22" borderId="97" xfId="0" applyFont="1" applyFill="1" applyBorder="1" applyAlignment="1">
      <alignment horizontal="center" vertical="center"/>
    </xf>
    <xf numFmtId="0" fontId="41" fillId="3" borderId="109" xfId="0" applyFont="1" applyFill="1" applyBorder="1" applyAlignment="1">
      <alignment horizontal="center" vertical="center" wrapText="1"/>
    </xf>
    <xf numFmtId="0" fontId="17" fillId="3" borderId="73" xfId="0" applyFont="1" applyFill="1" applyBorder="1" applyAlignment="1">
      <alignment horizontal="center" vertical="center" wrapText="1"/>
    </xf>
    <xf numFmtId="0" fontId="17" fillId="3" borderId="97" xfId="0" applyFont="1" applyFill="1" applyBorder="1" applyAlignment="1">
      <alignment horizontal="center" vertical="center" wrapText="1"/>
    </xf>
    <xf numFmtId="0" fontId="17" fillId="0" borderId="109" xfId="0" applyFont="1" applyBorder="1" applyAlignment="1">
      <alignment horizontal="center" vertical="center"/>
    </xf>
    <xf numFmtId="0" fontId="17" fillId="0" borderId="73" xfId="0" applyFont="1" applyBorder="1" applyAlignment="1">
      <alignment horizontal="center" vertical="center"/>
    </xf>
    <xf numFmtId="0" fontId="17" fillId="0" borderId="97" xfId="0" applyFont="1" applyBorder="1" applyAlignment="1">
      <alignment horizontal="center" vertical="center"/>
    </xf>
    <xf numFmtId="0" fontId="17" fillId="22" borderId="86" xfId="0" applyFont="1" applyFill="1" applyBorder="1" applyAlignment="1">
      <alignment horizontal="center" vertical="center" wrapText="1"/>
    </xf>
    <xf numFmtId="0" fontId="17" fillId="22" borderId="119" xfId="0" applyFont="1" applyFill="1" applyBorder="1" applyAlignment="1">
      <alignment horizontal="center" vertical="center" wrapText="1"/>
    </xf>
    <xf numFmtId="0" fontId="17" fillId="22" borderId="7" xfId="0" applyFont="1" applyFill="1" applyBorder="1" applyAlignment="1">
      <alignment horizontal="left" vertical="center"/>
    </xf>
    <xf numFmtId="0" fontId="17" fillId="22" borderId="26" xfId="0" applyFont="1" applyFill="1" applyBorder="1" applyAlignment="1">
      <alignment horizontal="left" vertical="center"/>
    </xf>
    <xf numFmtId="0" fontId="17" fillId="3" borderId="125"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17" fillId="3" borderId="108" xfId="0" applyFont="1" applyFill="1" applyBorder="1" applyAlignment="1">
      <alignment vertical="center" wrapText="1"/>
    </xf>
    <xf numFmtId="0" fontId="17" fillId="3" borderId="0" xfId="0" applyFont="1" applyFill="1" applyAlignment="1">
      <alignment vertical="center" wrapText="1"/>
    </xf>
    <xf numFmtId="0" fontId="17" fillId="3" borderId="96" xfId="0" applyFont="1" applyFill="1" applyBorder="1" applyAlignment="1">
      <alignment vertical="center" wrapText="1"/>
    </xf>
    <xf numFmtId="0" fontId="17" fillId="3" borderId="7" xfId="0" applyFont="1" applyFill="1" applyBorder="1" applyAlignment="1">
      <alignment horizontal="left" vertical="center" wrapText="1"/>
    </xf>
    <xf numFmtId="0" fontId="17" fillId="3" borderId="26" xfId="0" applyFont="1" applyFill="1" applyBorder="1" applyAlignment="1">
      <alignment horizontal="left" vertical="center" wrapText="1"/>
    </xf>
    <xf numFmtId="0" fontId="17" fillId="0" borderId="86" xfId="0" applyFont="1" applyBorder="1" applyAlignment="1">
      <alignment horizontal="center" vertical="center" wrapText="1"/>
    </xf>
    <xf numFmtId="0" fontId="17" fillId="0" borderId="119" xfId="0" applyFont="1" applyBorder="1" applyAlignment="1">
      <alignment horizontal="center" vertical="center" wrapText="1"/>
    </xf>
    <xf numFmtId="0" fontId="17" fillId="0" borderId="7" xfId="0" applyFont="1" applyBorder="1" applyAlignment="1">
      <alignment horizontal="left" vertical="center"/>
    </xf>
    <xf numFmtId="0" fontId="17" fillId="0" borderId="26" xfId="0" applyFont="1" applyBorder="1" applyAlignment="1">
      <alignment horizontal="left" vertical="center"/>
    </xf>
    <xf numFmtId="0" fontId="17" fillId="3" borderId="104" xfId="0" applyFont="1" applyFill="1" applyBorder="1" applyAlignment="1">
      <alignment horizontal="center" vertical="center" wrapText="1"/>
    </xf>
    <xf numFmtId="0" fontId="17" fillId="3" borderId="105" xfId="0" applyFont="1" applyFill="1" applyBorder="1" applyAlignment="1">
      <alignment horizontal="left" vertical="center" wrapText="1"/>
    </xf>
    <xf numFmtId="0" fontId="19" fillId="2" borderId="70" xfId="0" applyFont="1" applyFill="1" applyBorder="1" applyAlignment="1">
      <alignment horizontal="left" vertical="center"/>
    </xf>
    <xf numFmtId="0" fontId="19" fillId="2" borderId="71" xfId="0" applyFont="1" applyFill="1" applyBorder="1" applyAlignment="1">
      <alignment horizontal="left" vertical="center"/>
    </xf>
    <xf numFmtId="0" fontId="17" fillId="22" borderId="75" xfId="0" applyFont="1" applyFill="1" applyBorder="1" applyAlignment="1">
      <alignment horizontal="left" vertical="center" wrapText="1"/>
    </xf>
    <xf numFmtId="0" fontId="17" fillId="22" borderId="99" xfId="0" applyFont="1" applyFill="1" applyBorder="1" applyAlignment="1">
      <alignment horizontal="left" vertical="center" wrapText="1"/>
    </xf>
    <xf numFmtId="0" fontId="19" fillId="2" borderId="61" xfId="0" applyFont="1" applyFill="1" applyBorder="1" applyAlignment="1">
      <alignment horizontal="left" vertical="center"/>
    </xf>
    <xf numFmtId="0" fontId="19" fillId="2" borderId="62" xfId="0" applyFont="1" applyFill="1" applyBorder="1" applyAlignment="1">
      <alignment horizontal="left" vertical="center"/>
    </xf>
    <xf numFmtId="0" fontId="19" fillId="2" borderId="63" xfId="0" applyFont="1" applyFill="1" applyBorder="1" applyAlignment="1">
      <alignment horizontal="left" vertical="center"/>
    </xf>
    <xf numFmtId="0" fontId="17" fillId="3" borderId="111" xfId="0" quotePrefix="1" applyFont="1" applyFill="1" applyBorder="1" applyAlignment="1">
      <alignment horizontal="center" vertical="center"/>
    </xf>
    <xf numFmtId="0" fontId="17" fillId="22" borderId="111" xfId="0" applyFont="1" applyFill="1" applyBorder="1" applyAlignment="1">
      <alignment horizontal="center" vertical="center"/>
    </xf>
    <xf numFmtId="0" fontId="17" fillId="22" borderId="75" xfId="0" applyFont="1" applyFill="1" applyBorder="1" applyAlignment="1">
      <alignment horizontal="center" vertical="center"/>
    </xf>
    <xf numFmtId="0" fontId="17" fillId="22" borderId="99" xfId="0" applyFont="1" applyFill="1" applyBorder="1" applyAlignment="1">
      <alignment horizontal="center" vertical="center"/>
    </xf>
    <xf numFmtId="0" fontId="41" fillId="22" borderId="109" xfId="0" applyFont="1" applyFill="1" applyBorder="1" applyAlignment="1">
      <alignment horizontal="center" vertical="center"/>
    </xf>
    <xf numFmtId="0" fontId="17" fillId="3" borderId="32" xfId="0" applyFont="1" applyFill="1" applyBorder="1" applyAlignment="1">
      <alignment horizontal="center" vertical="center"/>
    </xf>
    <xf numFmtId="0" fontId="17" fillId="3" borderId="165" xfId="0" applyFont="1" applyFill="1" applyBorder="1" applyAlignment="1">
      <alignment horizontal="center" vertical="center"/>
    </xf>
    <xf numFmtId="0" fontId="17" fillId="3" borderId="266" xfId="0" applyFont="1" applyFill="1" applyBorder="1" applyAlignment="1">
      <alignment horizontal="center" vertical="center" wrapText="1"/>
    </xf>
    <xf numFmtId="0" fontId="17" fillId="3" borderId="267" xfId="0" applyFont="1" applyFill="1" applyBorder="1" applyAlignment="1">
      <alignment horizontal="center" vertical="center" wrapText="1"/>
    </xf>
    <xf numFmtId="0" fontId="17" fillId="3" borderId="268" xfId="0" applyFont="1" applyFill="1" applyBorder="1" applyAlignment="1">
      <alignment horizontal="center" vertical="center" wrapText="1"/>
    </xf>
    <xf numFmtId="0" fontId="17" fillId="3" borderId="145" xfId="0" applyFont="1" applyFill="1" applyBorder="1" applyAlignment="1">
      <alignment horizontal="center" vertical="center"/>
    </xf>
    <xf numFmtId="0" fontId="41" fillId="3" borderId="64" xfId="0" applyFont="1" applyFill="1" applyBorder="1" applyAlignment="1">
      <alignment horizontal="center" vertical="center"/>
    </xf>
    <xf numFmtId="0" fontId="17" fillId="22" borderId="66" xfId="0" applyFont="1" applyFill="1" applyBorder="1" applyAlignment="1">
      <alignment horizontal="left" vertical="center" wrapText="1"/>
    </xf>
    <xf numFmtId="0" fontId="17" fillId="3" borderId="66" xfId="0" applyFont="1" applyFill="1" applyBorder="1" applyAlignment="1">
      <alignment horizontal="center" vertical="center" wrapText="1"/>
    </xf>
    <xf numFmtId="0" fontId="17" fillId="0" borderId="35" xfId="0" applyFont="1" applyBorder="1" applyAlignment="1">
      <alignment horizontal="center" vertical="center"/>
    </xf>
    <xf numFmtId="0" fontId="17" fillId="0" borderId="65" xfId="0" applyFont="1" applyBorder="1" applyAlignment="1">
      <alignment horizontal="center" vertical="center"/>
    </xf>
    <xf numFmtId="0" fontId="17" fillId="0" borderId="125" xfId="0" applyFont="1" applyBorder="1" applyAlignment="1">
      <alignment horizontal="center" vertical="center"/>
    </xf>
    <xf numFmtId="0" fontId="17" fillId="0" borderId="66" xfId="0" applyFont="1" applyBorder="1" applyAlignment="1">
      <alignment horizontal="center" vertical="center" wrapText="1"/>
    </xf>
    <xf numFmtId="0" fontId="17" fillId="0" borderId="91" xfId="0" applyFont="1" applyBorder="1" applyAlignment="1">
      <alignment horizontal="center" vertical="center"/>
    </xf>
    <xf numFmtId="0" fontId="17" fillId="0" borderId="126" xfId="0" applyFont="1" applyBorder="1" applyAlignment="1">
      <alignment horizontal="center" vertical="center"/>
    </xf>
    <xf numFmtId="0" fontId="41" fillId="22" borderId="64" xfId="0" applyFont="1" applyFill="1" applyBorder="1" applyAlignment="1">
      <alignment horizontal="center" vertical="center" wrapText="1"/>
    </xf>
    <xf numFmtId="0" fontId="17" fillId="22" borderId="64" xfId="0" applyFont="1" applyFill="1" applyBorder="1" applyAlignment="1">
      <alignment horizontal="center" vertical="center" wrapText="1"/>
    </xf>
    <xf numFmtId="0" fontId="17" fillId="0" borderId="90" xfId="0" applyFont="1" applyBorder="1" applyAlignment="1">
      <alignment horizontal="center" vertical="center"/>
    </xf>
    <xf numFmtId="0" fontId="17" fillId="0" borderId="124" xfId="0" applyFont="1" applyBorder="1" applyAlignment="1">
      <alignment horizontal="center" vertical="center"/>
    </xf>
    <xf numFmtId="0" fontId="17" fillId="0" borderId="66" xfId="0" applyFont="1" applyBorder="1" applyAlignment="1">
      <alignment horizontal="left" vertical="center" wrapText="1"/>
    </xf>
    <xf numFmtId="0" fontId="17" fillId="3" borderId="67" xfId="0" applyFont="1" applyFill="1" applyBorder="1" applyAlignment="1">
      <alignment horizontal="center" vertical="center"/>
    </xf>
    <xf numFmtId="0" fontId="17" fillId="3" borderId="68" xfId="0" applyFont="1" applyFill="1" applyBorder="1" applyAlignment="1">
      <alignment horizontal="center" vertical="center"/>
    </xf>
    <xf numFmtId="0" fontId="13" fillId="4" borderId="65" xfId="0" applyFont="1" applyFill="1" applyBorder="1" applyAlignment="1">
      <alignment horizontal="left" vertical="top" wrapText="1"/>
    </xf>
    <xf numFmtId="0" fontId="13" fillId="4" borderId="66" xfId="0" applyFont="1" applyFill="1" applyBorder="1" applyAlignment="1">
      <alignment horizontal="left" vertical="top" wrapText="1"/>
    </xf>
    <xf numFmtId="0" fontId="17" fillId="0" borderId="111" xfId="0" applyFont="1" applyBorder="1" applyAlignment="1">
      <alignment horizontal="center" vertical="center" wrapText="1"/>
    </xf>
    <xf numFmtId="0" fontId="17" fillId="0" borderId="75" xfId="0" applyFont="1" applyBorder="1" applyAlignment="1">
      <alignment horizontal="center" vertical="center" wrapText="1"/>
    </xf>
    <xf numFmtId="0" fontId="17" fillId="0" borderId="99" xfId="0" applyFont="1" applyBorder="1" applyAlignment="1">
      <alignment horizontal="center" vertical="center" wrapText="1"/>
    </xf>
    <xf numFmtId="0" fontId="17" fillId="22" borderId="111" xfId="0" applyFont="1" applyFill="1" applyBorder="1" applyAlignment="1">
      <alignment horizontal="left" vertical="center" wrapText="1"/>
    </xf>
    <xf numFmtId="0" fontId="17" fillId="3" borderId="127" xfId="0" applyFont="1" applyFill="1" applyBorder="1" applyAlignment="1">
      <alignment horizontal="center" vertical="center" wrapText="1"/>
    </xf>
    <xf numFmtId="0" fontId="17" fillId="3" borderId="128" xfId="0" applyFont="1" applyFill="1" applyBorder="1" applyAlignment="1">
      <alignment horizontal="center" vertical="center" wrapText="1"/>
    </xf>
    <xf numFmtId="0" fontId="17" fillId="3" borderId="129" xfId="0" applyFont="1" applyFill="1" applyBorder="1" applyAlignment="1">
      <alignment horizontal="center" vertical="center" wrapText="1"/>
    </xf>
    <xf numFmtId="0" fontId="17" fillId="22" borderId="106" xfId="0" applyFont="1" applyFill="1" applyBorder="1" applyAlignment="1">
      <alignment horizontal="center" vertical="center" wrapText="1"/>
    </xf>
    <xf numFmtId="0" fontId="17" fillId="22" borderId="92" xfId="0" applyFont="1" applyFill="1" applyBorder="1" applyAlignment="1">
      <alignment horizontal="center" vertical="center" wrapText="1"/>
    </xf>
    <xf numFmtId="0" fontId="17" fillId="22" borderId="93" xfId="0" applyFont="1" applyFill="1" applyBorder="1" applyAlignment="1">
      <alignment horizontal="center" vertical="center" wrapText="1"/>
    </xf>
    <xf numFmtId="0" fontId="17" fillId="3" borderId="106" xfId="0" applyFont="1" applyFill="1" applyBorder="1" applyAlignment="1">
      <alignment horizontal="center" vertical="center" wrapText="1"/>
    </xf>
    <xf numFmtId="0" fontId="17" fillId="3" borderId="92" xfId="0" applyFont="1" applyFill="1" applyBorder="1" applyAlignment="1">
      <alignment horizontal="center" vertical="center" wrapText="1"/>
    </xf>
    <xf numFmtId="0" fontId="17" fillId="3" borderId="93" xfId="0" applyFont="1" applyFill="1" applyBorder="1" applyAlignment="1">
      <alignment horizontal="center" vertical="center" wrapText="1"/>
    </xf>
    <xf numFmtId="0" fontId="41" fillId="3" borderId="109" xfId="0" quotePrefix="1" applyFont="1" applyFill="1" applyBorder="1"/>
    <xf numFmtId="0" fontId="41" fillId="3" borderId="73" xfId="0" applyFont="1" applyFill="1" applyBorder="1"/>
    <xf numFmtId="0" fontId="41" fillId="3" borderId="97" xfId="0" applyFont="1" applyFill="1" applyBorder="1"/>
    <xf numFmtId="0" fontId="17" fillId="22" borderId="102" xfId="0" applyFont="1" applyFill="1" applyBorder="1" applyAlignment="1">
      <alignment horizontal="center" vertical="center" wrapText="1"/>
    </xf>
    <xf numFmtId="0" fontId="17" fillId="22" borderId="118" xfId="0" applyFont="1" applyFill="1" applyBorder="1" applyAlignment="1">
      <alignment horizontal="center" vertical="center" wrapText="1"/>
    </xf>
    <xf numFmtId="0" fontId="17" fillId="0" borderId="106" xfId="0" applyFont="1" applyBorder="1" applyAlignment="1">
      <alignment horizontal="center" vertical="center" wrapText="1"/>
    </xf>
    <xf numFmtId="0" fontId="17" fillId="0" borderId="92" xfId="0" applyFont="1" applyBorder="1" applyAlignment="1">
      <alignment horizontal="center" vertical="center" wrapText="1"/>
    </xf>
    <xf numFmtId="0" fontId="17" fillId="0" borderId="93" xfId="0" applyFont="1" applyBorder="1" applyAlignment="1">
      <alignment horizontal="center" vertical="center" wrapText="1"/>
    </xf>
    <xf numFmtId="0" fontId="18" fillId="4" borderId="76" xfId="0" applyFont="1" applyFill="1" applyBorder="1" applyAlignment="1">
      <alignment horizontal="left" vertical="center"/>
    </xf>
    <xf numFmtId="0" fontId="18" fillId="4" borderId="77" xfId="0" applyFont="1" applyFill="1" applyBorder="1" applyAlignment="1">
      <alignment horizontal="left" vertical="center"/>
    </xf>
    <xf numFmtId="0" fontId="18" fillId="4" borderId="78" xfId="0" applyFont="1" applyFill="1" applyBorder="1" applyAlignment="1">
      <alignment horizontal="left" vertical="center"/>
    </xf>
    <xf numFmtId="0" fontId="17" fillId="3" borderId="102" xfId="0" applyFont="1" applyFill="1" applyBorder="1" applyAlignment="1">
      <alignment horizontal="center" vertical="center" wrapText="1"/>
    </xf>
    <xf numFmtId="0" fontId="17" fillId="3" borderId="100" xfId="0" applyFont="1" applyFill="1" applyBorder="1" applyAlignment="1">
      <alignment horizontal="center" vertical="center" wrapText="1"/>
    </xf>
    <xf numFmtId="0" fontId="17" fillId="3" borderId="103" xfId="0" applyFont="1" applyFill="1" applyBorder="1" applyAlignment="1">
      <alignment horizontal="center" vertical="center" wrapText="1"/>
    </xf>
    <xf numFmtId="0" fontId="17" fillId="3" borderId="118" xfId="0" applyFont="1" applyFill="1" applyBorder="1" applyAlignment="1">
      <alignment horizontal="center" vertical="center" wrapText="1"/>
    </xf>
    <xf numFmtId="0" fontId="17" fillId="0" borderId="102" xfId="0" applyFont="1" applyBorder="1" applyAlignment="1">
      <alignment horizontal="center" vertical="center" wrapText="1"/>
    </xf>
    <xf numFmtId="0" fontId="17" fillId="0" borderId="100" xfId="0" applyFont="1" applyBorder="1" applyAlignment="1">
      <alignment horizontal="center" vertical="center" wrapText="1"/>
    </xf>
    <xf numFmtId="0" fontId="17" fillId="0" borderId="118" xfId="0" applyFont="1" applyBorder="1" applyAlignment="1">
      <alignment horizontal="center" vertical="center" wrapText="1"/>
    </xf>
    <xf numFmtId="0" fontId="17" fillId="3" borderId="131" xfId="0" applyFont="1" applyFill="1" applyBorder="1" applyAlignment="1">
      <alignment horizontal="center" vertical="center" wrapText="1"/>
    </xf>
    <xf numFmtId="0" fontId="17" fillId="3" borderId="101" xfId="0" applyFont="1" applyFill="1" applyBorder="1" applyAlignment="1">
      <alignment horizontal="center" vertical="center" wrapText="1"/>
    </xf>
    <xf numFmtId="0" fontId="17" fillId="0" borderId="131" xfId="0" applyFont="1" applyBorder="1" applyAlignment="1">
      <alignment horizontal="center" vertical="center" wrapText="1"/>
    </xf>
    <xf numFmtId="0" fontId="17" fillId="0" borderId="101" xfId="0" applyFont="1" applyBorder="1" applyAlignment="1">
      <alignment horizontal="center" vertical="center" wrapText="1"/>
    </xf>
    <xf numFmtId="0" fontId="17" fillId="3" borderId="107" xfId="0" applyFont="1" applyFill="1" applyBorder="1" applyAlignment="1">
      <alignment horizontal="left" vertical="center"/>
    </xf>
    <xf numFmtId="0" fontId="17" fillId="3" borderId="94" xfId="0" applyFont="1" applyFill="1" applyBorder="1" applyAlignment="1">
      <alignment horizontal="left" vertical="center"/>
    </xf>
    <xf numFmtId="3" fontId="17" fillId="22" borderId="126" xfId="0" applyNumberFormat="1" applyFont="1" applyFill="1" applyBorder="1" applyAlignment="1">
      <alignment horizontal="center" vertical="center"/>
    </xf>
    <xf numFmtId="3" fontId="17" fillId="22" borderId="91" xfId="0" applyNumberFormat="1" applyFont="1" applyFill="1" applyBorder="1" applyAlignment="1">
      <alignment horizontal="center" vertical="center"/>
    </xf>
    <xf numFmtId="3" fontId="17" fillId="3" borderId="164" xfId="0" applyNumberFormat="1" applyFont="1" applyFill="1" applyBorder="1" applyAlignment="1">
      <alignment horizontal="center" vertical="center"/>
    </xf>
    <xf numFmtId="3" fontId="17" fillId="3" borderId="165" xfId="0" applyNumberFormat="1" applyFont="1" applyFill="1" applyBorder="1" applyAlignment="1">
      <alignment horizontal="center" vertical="center"/>
    </xf>
    <xf numFmtId="3" fontId="17" fillId="22" borderId="167" xfId="0" applyNumberFormat="1" applyFont="1" applyFill="1" applyBorder="1" applyAlignment="1">
      <alignment horizontal="center" vertical="center"/>
    </xf>
    <xf numFmtId="3" fontId="17" fillId="3" borderId="166" xfId="0" applyNumberFormat="1" applyFont="1" applyFill="1" applyBorder="1" applyAlignment="1">
      <alignment horizontal="center" vertical="center"/>
    </xf>
    <xf numFmtId="3" fontId="17" fillId="3" borderId="126" xfId="0" applyNumberFormat="1" applyFont="1" applyFill="1" applyBorder="1" applyAlignment="1">
      <alignment horizontal="center" vertical="center"/>
    </xf>
    <xf numFmtId="3" fontId="17" fillId="3" borderId="91" xfId="0" applyNumberFormat="1" applyFont="1" applyFill="1" applyBorder="1" applyAlignment="1">
      <alignment horizontal="center" vertical="center"/>
    </xf>
    <xf numFmtId="0" fontId="17" fillId="22" borderId="282" xfId="0" applyFont="1" applyFill="1" applyBorder="1" applyAlignment="1">
      <alignment horizontal="center" vertical="center"/>
    </xf>
    <xf numFmtId="0" fontId="17" fillId="22" borderId="283" xfId="0" applyFont="1" applyFill="1" applyBorder="1" applyAlignment="1">
      <alignment horizontal="center" vertical="center"/>
    </xf>
    <xf numFmtId="0" fontId="17" fillId="3" borderId="86" xfId="0" applyFont="1" applyFill="1" applyBorder="1" applyAlignment="1">
      <alignment horizontal="left" vertical="center"/>
    </xf>
    <xf numFmtId="0" fontId="17" fillId="3" borderId="119" xfId="0" applyFont="1" applyFill="1" applyBorder="1" applyAlignment="1">
      <alignment horizontal="left" vertical="center"/>
    </xf>
    <xf numFmtId="0" fontId="17" fillId="22" borderId="83" xfId="0" applyFont="1" applyFill="1" applyBorder="1" applyAlignment="1">
      <alignment horizontal="left" vertical="center"/>
    </xf>
    <xf numFmtId="0" fontId="17" fillId="22" borderId="85" xfId="0" applyFont="1" applyFill="1" applyBorder="1" applyAlignment="1">
      <alignment horizontal="left" vertical="center"/>
    </xf>
    <xf numFmtId="0" fontId="17" fillId="3" borderId="146" xfId="0" applyFont="1" applyFill="1" applyBorder="1" applyAlignment="1">
      <alignment horizontal="center" vertical="center"/>
    </xf>
    <xf numFmtId="0" fontId="17" fillId="22" borderId="161" xfId="0" applyFont="1" applyFill="1" applyBorder="1" applyAlignment="1">
      <alignment horizontal="center" vertical="center"/>
    </xf>
    <xf numFmtId="0" fontId="17" fillId="22" borderId="162" xfId="0" applyFont="1" applyFill="1" applyBorder="1" applyAlignment="1">
      <alignment horizontal="center" vertical="center" wrapText="1"/>
    </xf>
    <xf numFmtId="0" fontId="17" fillId="22" borderId="162" xfId="0" applyFont="1" applyFill="1" applyBorder="1" applyAlignment="1">
      <alignment horizontal="left" vertical="center"/>
    </xf>
    <xf numFmtId="3" fontId="17" fillId="22" borderId="163" xfId="0" applyNumberFormat="1" applyFont="1" applyFill="1" applyBorder="1" applyAlignment="1">
      <alignment horizontal="center" vertical="center"/>
    </xf>
    <xf numFmtId="0" fontId="17" fillId="3" borderId="32" xfId="0" applyFont="1" applyFill="1" applyBorder="1" applyAlignment="1">
      <alignment horizontal="left" vertical="center"/>
    </xf>
    <xf numFmtId="0" fontId="17" fillId="4" borderId="0" xfId="0" applyFont="1" applyFill="1" applyAlignment="1">
      <alignment horizontal="left"/>
    </xf>
    <xf numFmtId="0" fontId="17" fillId="3" borderId="104" xfId="0" applyFont="1" applyFill="1" applyBorder="1" applyAlignment="1">
      <alignment horizontal="left" vertical="center"/>
    </xf>
    <xf numFmtId="0" fontId="17" fillId="3" borderId="125" xfId="0" applyFont="1" applyFill="1" applyBorder="1" applyAlignment="1">
      <alignment horizontal="left" vertical="center"/>
    </xf>
    <xf numFmtId="0" fontId="17" fillId="3" borderId="35" xfId="0" applyFont="1" applyFill="1" applyBorder="1" applyAlignment="1">
      <alignment horizontal="left" vertical="center"/>
    </xf>
    <xf numFmtId="0" fontId="19" fillId="4" borderId="17" xfId="0" applyFont="1" applyFill="1" applyBorder="1" applyAlignment="1">
      <alignment horizontal="left" vertical="center" wrapText="1"/>
    </xf>
    <xf numFmtId="0" fontId="19" fillId="4" borderId="26" xfId="0" applyFont="1" applyFill="1" applyBorder="1" applyAlignment="1">
      <alignment horizontal="left" vertical="center" wrapText="1"/>
    </xf>
    <xf numFmtId="0" fontId="19" fillId="4" borderId="28" xfId="0" applyFont="1" applyFill="1" applyBorder="1" applyAlignment="1">
      <alignment horizontal="left" vertical="center" wrapText="1"/>
    </xf>
    <xf numFmtId="3" fontId="39" fillId="3" borderId="219" xfId="0" applyNumberFormat="1" applyFont="1" applyFill="1" applyBorder="1" applyAlignment="1">
      <alignment horizontal="right" vertical="center" indent="2"/>
    </xf>
    <xf numFmtId="3" fontId="39" fillId="22" borderId="208" xfId="0" applyNumberFormat="1" applyFont="1" applyFill="1" applyBorder="1" applyAlignment="1">
      <alignment horizontal="right" vertical="center" indent="2"/>
    </xf>
    <xf numFmtId="3" fontId="39" fillId="22" borderId="204" xfId="0" applyNumberFormat="1" applyFont="1" applyFill="1" applyBorder="1" applyAlignment="1">
      <alignment horizontal="right" vertical="center" indent="2"/>
    </xf>
    <xf numFmtId="3" fontId="39" fillId="22" borderId="181" xfId="0" applyNumberFormat="1" applyFont="1" applyFill="1" applyBorder="1" applyAlignment="1">
      <alignment horizontal="right" vertical="center" indent="2"/>
    </xf>
    <xf numFmtId="0" fontId="17" fillId="22" borderId="2" xfId="4" applyFont="1" applyFill="1" applyBorder="1" applyAlignment="1">
      <alignment horizontal="center" vertical="center" wrapText="1"/>
    </xf>
    <xf numFmtId="0" fontId="17" fillId="22" borderId="12" xfId="4" applyFont="1" applyFill="1" applyBorder="1" applyAlignment="1">
      <alignment vertical="center"/>
    </xf>
    <xf numFmtId="41" fontId="17" fillId="22" borderId="224" xfId="3" applyNumberFormat="1" applyFont="1" applyFill="1" applyBorder="1" applyAlignment="1">
      <alignment horizontal="center" vertical="center"/>
    </xf>
    <xf numFmtId="41" fontId="17" fillId="22" borderId="225" xfId="3" applyNumberFormat="1" applyFont="1" applyFill="1" applyBorder="1" applyAlignment="1">
      <alignment horizontal="center" vertical="center"/>
    </xf>
    <xf numFmtId="41" fontId="17" fillId="22" borderId="226" xfId="3" applyNumberFormat="1" applyFont="1" applyFill="1" applyBorder="1" applyAlignment="1">
      <alignment horizontal="center" vertical="center"/>
    </xf>
    <xf numFmtId="41" fontId="17" fillId="22" borderId="208" xfId="3" applyNumberFormat="1" applyFont="1" applyFill="1" applyBorder="1" applyAlignment="1">
      <alignment horizontal="center" vertical="center"/>
    </xf>
    <xf numFmtId="41" fontId="17" fillId="22" borderId="204" xfId="3" applyNumberFormat="1" applyFont="1" applyFill="1" applyBorder="1" applyAlignment="1">
      <alignment horizontal="center" vertical="center"/>
    </xf>
    <xf numFmtId="41" fontId="17" fillId="22" borderId="181" xfId="3" applyNumberFormat="1" applyFont="1" applyFill="1" applyBorder="1" applyAlignment="1">
      <alignment horizontal="center" vertical="center"/>
    </xf>
    <xf numFmtId="0" fontId="17" fillId="22" borderId="17" xfId="4" applyFont="1" applyFill="1" applyBorder="1" applyAlignment="1">
      <alignment vertical="center"/>
    </xf>
    <xf numFmtId="0" fontId="17" fillId="22" borderId="22" xfId="4" applyFont="1" applyFill="1" applyBorder="1" applyAlignment="1">
      <alignment vertical="center"/>
    </xf>
    <xf numFmtId="0" fontId="17" fillId="22" borderId="29" xfId="4" applyFont="1" applyFill="1" applyBorder="1" applyAlignment="1">
      <alignment vertical="center"/>
    </xf>
    <xf numFmtId="41" fontId="17" fillId="3" borderId="208" xfId="3" applyNumberFormat="1" applyFont="1" applyFill="1" applyBorder="1" applyAlignment="1">
      <alignment horizontal="center" vertical="center"/>
    </xf>
    <xf numFmtId="41" fontId="17" fillId="3" borderId="204" xfId="3" applyNumberFormat="1" applyFont="1" applyFill="1" applyBorder="1" applyAlignment="1">
      <alignment horizontal="center" vertical="center"/>
    </xf>
    <xf numFmtId="41" fontId="17" fillId="3" borderId="181" xfId="3" applyNumberFormat="1" applyFont="1" applyFill="1" applyBorder="1" applyAlignment="1">
      <alignment horizontal="center" vertical="center"/>
    </xf>
    <xf numFmtId="41" fontId="39" fillId="22" borderId="208" xfId="3" applyNumberFormat="1" applyFont="1" applyFill="1" applyBorder="1" applyAlignment="1">
      <alignment horizontal="center" vertical="center"/>
    </xf>
    <xf numFmtId="41" fontId="39" fillId="22" borderId="204" xfId="3" applyNumberFormat="1" applyFont="1" applyFill="1" applyBorder="1" applyAlignment="1">
      <alignment horizontal="center" vertical="center"/>
    </xf>
    <xf numFmtId="41" fontId="39" fillId="22" borderId="181" xfId="3" applyNumberFormat="1" applyFont="1" applyFill="1" applyBorder="1" applyAlignment="1">
      <alignment horizontal="center" vertical="center"/>
    </xf>
    <xf numFmtId="41" fontId="39" fillId="22" borderId="224" xfId="3" applyNumberFormat="1" applyFont="1" applyFill="1" applyBorder="1" applyAlignment="1">
      <alignment horizontal="center" vertical="center"/>
    </xf>
    <xf numFmtId="41" fontId="39" fillId="22" borderId="225" xfId="3" applyNumberFormat="1" applyFont="1" applyFill="1" applyBorder="1" applyAlignment="1">
      <alignment horizontal="center" vertical="center"/>
    </xf>
    <xf numFmtId="41" fontId="39" fillId="22" borderId="226" xfId="3" applyNumberFormat="1" applyFont="1" applyFill="1" applyBorder="1" applyAlignment="1">
      <alignment horizontal="center" vertical="center"/>
    </xf>
    <xf numFmtId="41" fontId="39" fillId="3" borderId="224" xfId="3" applyNumberFormat="1" applyFont="1" applyFill="1" applyBorder="1" applyAlignment="1">
      <alignment horizontal="center" vertical="center"/>
    </xf>
    <xf numFmtId="41" fontId="39" fillId="3" borderId="225" xfId="3" applyNumberFormat="1" applyFont="1" applyFill="1" applyBorder="1" applyAlignment="1">
      <alignment horizontal="center" vertical="center"/>
    </xf>
    <xf numFmtId="41" fontId="39" fillId="3" borderId="226" xfId="3" applyNumberFormat="1" applyFont="1" applyFill="1" applyBorder="1" applyAlignment="1">
      <alignment horizontal="center" vertical="center"/>
    </xf>
    <xf numFmtId="41" fontId="39" fillId="22" borderId="224" xfId="1" applyNumberFormat="1" applyFont="1" applyFill="1" applyBorder="1" applyAlignment="1">
      <alignment horizontal="center" vertical="center"/>
    </xf>
    <xf numFmtId="41" fontId="39" fillId="22" borderId="225" xfId="1" applyNumberFormat="1" applyFont="1" applyFill="1" applyBorder="1" applyAlignment="1">
      <alignment horizontal="center" vertical="center"/>
    </xf>
    <xf numFmtId="41" fontId="39" fillId="22" borderId="226" xfId="1" applyNumberFormat="1" applyFont="1" applyFill="1" applyBorder="1" applyAlignment="1">
      <alignment horizontal="center" vertical="center"/>
    </xf>
    <xf numFmtId="0" fontId="17" fillId="22" borderId="17" xfId="0" applyFont="1" applyFill="1" applyBorder="1" applyAlignment="1">
      <alignment vertical="center"/>
    </xf>
    <xf numFmtId="0" fontId="17" fillId="22" borderId="22" xfId="0" applyFont="1" applyFill="1" applyBorder="1" applyAlignment="1">
      <alignment vertical="center"/>
    </xf>
    <xf numFmtId="0" fontId="17" fillId="22" borderId="29" xfId="0" applyFont="1" applyFill="1" applyBorder="1" applyAlignment="1">
      <alignment vertical="center"/>
    </xf>
    <xf numFmtId="0" fontId="17" fillId="22" borderId="2" xfId="0" applyFont="1" applyFill="1" applyBorder="1" applyAlignment="1">
      <alignment horizontal="center" vertical="center" wrapText="1"/>
    </xf>
    <xf numFmtId="0" fontId="17" fillId="22" borderId="12" xfId="0" applyFont="1" applyFill="1" applyBorder="1" applyAlignment="1">
      <alignment vertical="center"/>
    </xf>
    <xf numFmtId="3" fontId="39" fillId="22" borderId="219" xfId="0" applyNumberFormat="1" applyFont="1" applyFill="1" applyBorder="1" applyAlignment="1">
      <alignment horizontal="right" vertical="center" indent="2"/>
    </xf>
    <xf numFmtId="166" fontId="17" fillId="22" borderId="224" xfId="3" applyNumberFormat="1" applyFont="1" applyFill="1" applyBorder="1" applyAlignment="1">
      <alignment horizontal="right" vertical="center"/>
    </xf>
    <xf numFmtId="166" fontId="17" fillId="22" borderId="225" xfId="3" applyNumberFormat="1" applyFont="1" applyFill="1" applyBorder="1" applyAlignment="1">
      <alignment horizontal="right" vertical="center"/>
    </xf>
    <xf numFmtId="166" fontId="17" fillId="22" borderId="226" xfId="3" applyNumberFormat="1" applyFont="1" applyFill="1" applyBorder="1" applyAlignment="1">
      <alignment horizontal="right" vertical="center"/>
    </xf>
    <xf numFmtId="41" fontId="17" fillId="3" borderId="224" xfId="3" applyNumberFormat="1" applyFont="1" applyFill="1" applyBorder="1" applyAlignment="1">
      <alignment horizontal="center" vertical="center"/>
    </xf>
    <xf numFmtId="41" fontId="17" fillId="3" borderId="225" xfId="3" applyNumberFormat="1" applyFont="1" applyFill="1" applyBorder="1" applyAlignment="1">
      <alignment horizontal="center" vertical="center"/>
    </xf>
    <xf numFmtId="41" fontId="17" fillId="3" borderId="226" xfId="3" applyNumberFormat="1" applyFont="1" applyFill="1" applyBorder="1" applyAlignment="1">
      <alignment horizontal="center" vertical="center"/>
    </xf>
    <xf numFmtId="41" fontId="17" fillId="0" borderId="224" xfId="3" applyNumberFormat="1" applyFont="1" applyFill="1" applyBorder="1" applyAlignment="1">
      <alignment horizontal="center" vertical="center"/>
    </xf>
    <xf numFmtId="41" fontId="17" fillId="0" borderId="225" xfId="3" applyNumberFormat="1" applyFont="1" applyFill="1" applyBorder="1" applyAlignment="1">
      <alignment horizontal="center" vertical="center"/>
    </xf>
    <xf numFmtId="41" fontId="17" fillId="0" borderId="226" xfId="3" applyNumberFormat="1" applyFont="1" applyFill="1" applyBorder="1" applyAlignment="1">
      <alignment horizontal="center" vertical="center"/>
    </xf>
    <xf numFmtId="41" fontId="17" fillId="0" borderId="208" xfId="3" applyNumberFormat="1" applyFont="1" applyFill="1" applyBorder="1" applyAlignment="1">
      <alignment horizontal="center" vertical="center"/>
    </xf>
    <xf numFmtId="41" fontId="17" fillId="0" borderId="204" xfId="3" applyNumberFormat="1" applyFont="1" applyFill="1" applyBorder="1" applyAlignment="1">
      <alignment horizontal="center" vertical="center"/>
    </xf>
    <xf numFmtId="41" fontId="17" fillId="0" borderId="181" xfId="3" applyNumberFormat="1" applyFont="1" applyFill="1" applyBorder="1" applyAlignment="1">
      <alignment horizontal="center" vertical="center"/>
    </xf>
    <xf numFmtId="3" fontId="39" fillId="0" borderId="208" xfId="0" applyNumberFormat="1" applyFont="1" applyBorder="1" applyAlignment="1">
      <alignment horizontal="right" vertical="center" indent="2"/>
    </xf>
    <xf numFmtId="3" fontId="39" fillId="0" borderId="204" xfId="0" applyNumberFormat="1" applyFont="1" applyBorder="1" applyAlignment="1">
      <alignment horizontal="right" vertical="center" indent="2"/>
    </xf>
    <xf numFmtId="3" fontId="39" fillId="0" borderId="181" xfId="0" applyNumberFormat="1" applyFont="1" applyBorder="1" applyAlignment="1">
      <alignment horizontal="right" vertical="center" indent="2"/>
    </xf>
    <xf numFmtId="41" fontId="17" fillId="3" borderId="222" xfId="3" applyNumberFormat="1" applyFont="1" applyFill="1" applyBorder="1" applyAlignment="1">
      <alignment horizontal="center" vertical="center"/>
    </xf>
    <xf numFmtId="164" fontId="17" fillId="0" borderId="208" xfId="3" applyNumberFormat="1" applyFont="1" applyFill="1" applyBorder="1" applyAlignment="1">
      <alignment horizontal="center" vertical="center"/>
    </xf>
    <xf numFmtId="164" fontId="17" fillId="0" borderId="204" xfId="3" applyNumberFormat="1" applyFont="1" applyFill="1" applyBorder="1" applyAlignment="1">
      <alignment horizontal="center" vertical="center"/>
    </xf>
    <xf numFmtId="164" fontId="17" fillId="0" borderId="181" xfId="3" applyNumberFormat="1" applyFont="1" applyFill="1" applyBorder="1" applyAlignment="1">
      <alignment horizontal="center" vertical="center"/>
    </xf>
    <xf numFmtId="3" fontId="39" fillId="0" borderId="219" xfId="0" applyNumberFormat="1" applyFont="1" applyBorder="1" applyAlignment="1">
      <alignment horizontal="right" vertical="center" wrapText="1" indent="2"/>
    </xf>
    <xf numFmtId="3" fontId="39" fillId="0" borderId="219" xfId="0" applyNumberFormat="1" applyFont="1" applyBorder="1" applyAlignment="1">
      <alignment horizontal="right" vertical="center" indent="2"/>
    </xf>
    <xf numFmtId="3" fontId="39" fillId="3" borderId="220" xfId="0" applyNumberFormat="1" applyFont="1" applyFill="1" applyBorder="1" applyAlignment="1">
      <alignment horizontal="right" vertical="center" indent="2"/>
    </xf>
    <xf numFmtId="166" fontId="17" fillId="22" borderId="208" xfId="3" applyNumberFormat="1" applyFont="1" applyFill="1" applyBorder="1" applyAlignment="1">
      <alignment horizontal="right" vertical="center"/>
    </xf>
    <xf numFmtId="166" fontId="17" fillId="22" borderId="204" xfId="3" applyNumberFormat="1" applyFont="1" applyFill="1" applyBorder="1" applyAlignment="1">
      <alignment horizontal="right" vertical="center"/>
    </xf>
    <xf numFmtId="166" fontId="17" fillId="22" borderId="181" xfId="3" applyNumberFormat="1" applyFont="1" applyFill="1" applyBorder="1" applyAlignment="1">
      <alignment horizontal="right" vertical="center"/>
    </xf>
    <xf numFmtId="164" fontId="39" fillId="0" borderId="224" xfId="3" applyNumberFormat="1" applyFont="1" applyFill="1" applyBorder="1" applyAlignment="1">
      <alignment horizontal="center" vertical="center"/>
    </xf>
    <xf numFmtId="164" fontId="39" fillId="0" borderId="225" xfId="3" applyNumberFormat="1" applyFont="1" applyFill="1" applyBorder="1" applyAlignment="1">
      <alignment horizontal="center" vertical="center"/>
    </xf>
    <xf numFmtId="164" fontId="39" fillId="0" borderId="226" xfId="3" applyNumberFormat="1" applyFont="1" applyFill="1" applyBorder="1" applyAlignment="1">
      <alignment horizontal="center" vertical="center"/>
    </xf>
    <xf numFmtId="41" fontId="39" fillId="3" borderId="228" xfId="3" applyNumberFormat="1" applyFont="1" applyFill="1" applyBorder="1" applyAlignment="1">
      <alignment horizontal="center" vertical="center"/>
    </xf>
    <xf numFmtId="41" fontId="17" fillId="0" borderId="208" xfId="1" applyNumberFormat="1" applyFont="1" applyFill="1" applyBorder="1" applyAlignment="1">
      <alignment horizontal="center" vertical="center"/>
    </xf>
    <xf numFmtId="41" fontId="17" fillId="0" borderId="204" xfId="1" applyNumberFormat="1" applyFont="1" applyFill="1" applyBorder="1" applyAlignment="1">
      <alignment horizontal="center" vertical="center"/>
    </xf>
    <xf numFmtId="41" fontId="17" fillId="0" borderId="181" xfId="1" applyNumberFormat="1" applyFont="1" applyFill="1" applyBorder="1" applyAlignment="1">
      <alignment horizontal="center" vertical="center"/>
    </xf>
    <xf numFmtId="41" fontId="17" fillId="22" borderId="221" xfId="3" applyNumberFormat="1" applyFont="1" applyFill="1" applyBorder="1" applyAlignment="1">
      <alignment horizontal="center" vertical="center"/>
    </xf>
    <xf numFmtId="41" fontId="39" fillId="3" borderId="208" xfId="3" applyNumberFormat="1" applyFont="1" applyFill="1" applyBorder="1" applyAlignment="1">
      <alignment horizontal="center" vertical="center"/>
    </xf>
    <xf numFmtId="41" fontId="39" fillId="3" borderId="204" xfId="3" applyNumberFormat="1" applyFont="1" applyFill="1" applyBorder="1" applyAlignment="1">
      <alignment horizontal="center" vertical="center"/>
    </xf>
    <xf numFmtId="41" fontId="39" fillId="3" borderId="181" xfId="3" applyNumberFormat="1" applyFont="1" applyFill="1" applyBorder="1" applyAlignment="1">
      <alignment horizontal="center" vertical="center"/>
    </xf>
    <xf numFmtId="164" fontId="17" fillId="22" borderId="208" xfId="3" applyNumberFormat="1" applyFont="1" applyFill="1" applyBorder="1" applyAlignment="1">
      <alignment horizontal="center" vertical="center"/>
    </xf>
    <xf numFmtId="164" fontId="17" fillId="22" borderId="204" xfId="3" applyNumberFormat="1" applyFont="1" applyFill="1" applyBorder="1" applyAlignment="1">
      <alignment horizontal="center" vertical="center"/>
    </xf>
    <xf numFmtId="164" fontId="17" fillId="22" borderId="181" xfId="3" applyNumberFormat="1" applyFont="1" applyFill="1" applyBorder="1" applyAlignment="1">
      <alignment horizontal="center" vertical="center"/>
    </xf>
    <xf numFmtId="41" fontId="17" fillId="22" borderId="208" xfId="3" applyNumberFormat="1" applyFont="1" applyFill="1" applyBorder="1" applyAlignment="1">
      <alignment horizontal="center" vertical="center" wrapText="1"/>
    </xf>
    <xf numFmtId="0" fontId="38" fillId="0" borderId="212" xfId="5" applyFont="1" applyFill="1" applyBorder="1" applyAlignment="1">
      <alignment horizontal="center" vertical="center" wrapText="1"/>
    </xf>
    <xf numFmtId="0" fontId="17" fillId="22" borderId="212" xfId="4" applyFont="1" applyFill="1" applyBorder="1" applyAlignment="1">
      <alignment horizontal="center" vertical="center" wrapText="1"/>
    </xf>
    <xf numFmtId="3" fontId="17" fillId="22" borderId="208" xfId="3" applyNumberFormat="1" applyFont="1" applyFill="1" applyBorder="1" applyAlignment="1">
      <alignment horizontal="right" vertical="center" wrapText="1"/>
    </xf>
    <xf numFmtId="3" fontId="17" fillId="22" borderId="204" xfId="3" applyNumberFormat="1" applyFont="1" applyFill="1" applyBorder="1" applyAlignment="1">
      <alignment horizontal="right" vertical="center"/>
    </xf>
    <xf numFmtId="3" fontId="17" fillId="22" borderId="181" xfId="3" applyNumberFormat="1" applyFont="1" applyFill="1" applyBorder="1" applyAlignment="1">
      <alignment horizontal="right" vertical="center"/>
    </xf>
    <xf numFmtId="0" fontId="38" fillId="0" borderId="17" xfId="5" applyFont="1" applyFill="1" applyBorder="1" applyAlignment="1">
      <alignment vertical="center"/>
    </xf>
    <xf numFmtId="0" fontId="38" fillId="0" borderId="22" xfId="5" applyFont="1" applyFill="1" applyBorder="1" applyAlignment="1">
      <alignment vertical="center"/>
    </xf>
    <xf numFmtId="0" fontId="38" fillId="0" borderId="29" xfId="5" applyFont="1" applyFill="1" applyBorder="1" applyAlignment="1">
      <alignment vertical="center"/>
    </xf>
    <xf numFmtId="0" fontId="17" fillId="3" borderId="212" xfId="0" applyFont="1" applyFill="1" applyBorder="1" applyAlignment="1">
      <alignment horizontal="center" vertical="center" wrapText="1"/>
    </xf>
    <xf numFmtId="0" fontId="17" fillId="22" borderId="212" xfId="0" applyFont="1" applyFill="1" applyBorder="1" applyAlignment="1">
      <alignment horizontal="center" vertical="center" wrapText="1"/>
    </xf>
    <xf numFmtId="3" fontId="39" fillId="22" borderId="219" xfId="4" applyNumberFormat="1" applyFont="1" applyFill="1" applyBorder="1" applyAlignment="1">
      <alignment horizontal="right" vertical="center" indent="2"/>
    </xf>
    <xf numFmtId="3" fontId="38" fillId="0" borderId="219" xfId="5" applyNumberFormat="1" applyFont="1" applyFill="1" applyBorder="1" applyAlignment="1">
      <alignment horizontal="right" vertical="center" indent="2"/>
    </xf>
    <xf numFmtId="41" fontId="38" fillId="0" borderId="224" xfId="5" applyNumberFormat="1" applyFont="1" applyFill="1" applyBorder="1" applyAlignment="1">
      <alignment horizontal="center" vertical="center"/>
    </xf>
    <xf numFmtId="41" fontId="38" fillId="0" borderId="225" xfId="5" applyNumberFormat="1" applyFont="1" applyFill="1" applyBorder="1" applyAlignment="1">
      <alignment horizontal="center" vertical="center"/>
    </xf>
    <xf numFmtId="41" fontId="38" fillId="0" borderId="226" xfId="5" applyNumberFormat="1" applyFont="1" applyFill="1" applyBorder="1" applyAlignment="1">
      <alignment horizontal="center" vertical="center"/>
    </xf>
    <xf numFmtId="41" fontId="17" fillId="3" borderId="208" xfId="1" applyNumberFormat="1" applyFont="1" applyFill="1" applyBorder="1" applyAlignment="1">
      <alignment horizontal="center" vertical="center"/>
    </xf>
    <xf numFmtId="41" fontId="17" fillId="3" borderId="204" xfId="1" applyNumberFormat="1" applyFont="1" applyFill="1" applyBorder="1" applyAlignment="1">
      <alignment horizontal="center" vertical="center"/>
    </xf>
    <xf numFmtId="41" fontId="17" fillId="3" borderId="181" xfId="1" applyNumberFormat="1" applyFont="1" applyFill="1" applyBorder="1" applyAlignment="1">
      <alignment horizontal="center" vertical="center"/>
    </xf>
    <xf numFmtId="0" fontId="11" fillId="3" borderId="0" xfId="0" applyFont="1" applyFill="1" applyAlignment="1">
      <alignment horizontal="left" vertical="top" wrapText="1"/>
    </xf>
    <xf numFmtId="0" fontId="17" fillId="3" borderId="17" xfId="0" applyFont="1" applyFill="1" applyBorder="1" applyAlignment="1">
      <alignment vertical="center"/>
    </xf>
    <xf numFmtId="0" fontId="17" fillId="3" borderId="22" xfId="0" applyFont="1" applyFill="1" applyBorder="1" applyAlignment="1">
      <alignment vertical="center"/>
    </xf>
    <xf numFmtId="0" fontId="17" fillId="3" borderId="29" xfId="0" applyFont="1" applyFill="1" applyBorder="1" applyAlignment="1">
      <alignment vertical="center"/>
    </xf>
    <xf numFmtId="0" fontId="17" fillId="0" borderId="17" xfId="0" applyFont="1" applyBorder="1" applyAlignment="1">
      <alignment vertical="center"/>
    </xf>
    <xf numFmtId="0" fontId="17" fillId="0" borderId="22" xfId="0" applyFont="1" applyBorder="1" applyAlignment="1">
      <alignment vertical="center"/>
    </xf>
    <xf numFmtId="0" fontId="17" fillId="0" borderId="29" xfId="0" applyFont="1" applyBorder="1" applyAlignment="1">
      <alignment vertical="center"/>
    </xf>
    <xf numFmtId="0" fontId="17" fillId="22" borderId="213" xfId="0" applyFont="1" applyFill="1" applyBorder="1" applyAlignment="1">
      <alignment horizontal="center" vertical="center" wrapText="1"/>
    </xf>
    <xf numFmtId="0" fontId="17" fillId="22" borderId="214" xfId="0" applyFont="1" applyFill="1" applyBorder="1" applyAlignment="1">
      <alignment horizontal="center" vertical="center" wrapText="1"/>
    </xf>
    <xf numFmtId="0" fontId="17" fillId="22" borderId="195" xfId="0" applyFont="1" applyFill="1" applyBorder="1" applyAlignment="1">
      <alignment horizontal="center" vertical="center" wrapText="1"/>
    </xf>
    <xf numFmtId="0" fontId="17" fillId="0" borderId="212" xfId="0" applyFont="1" applyBorder="1" applyAlignment="1">
      <alignment horizontal="center" vertical="center" wrapText="1"/>
    </xf>
    <xf numFmtId="0" fontId="17" fillId="3" borderId="213" xfId="0" applyFont="1" applyFill="1" applyBorder="1" applyAlignment="1">
      <alignment horizontal="center" vertical="center" wrapText="1"/>
    </xf>
    <xf numFmtId="0" fontId="17" fillId="3" borderId="214" xfId="0" applyFont="1" applyFill="1" applyBorder="1" applyAlignment="1">
      <alignment horizontal="center" vertical="center" wrapText="1"/>
    </xf>
    <xf numFmtId="0" fontId="17" fillId="3" borderId="195" xfId="0" applyFont="1" applyFill="1" applyBorder="1" applyAlignment="1">
      <alignment horizontal="center" vertical="center" wrapText="1"/>
    </xf>
    <xf numFmtId="0" fontId="17" fillId="0" borderId="213" xfId="0" applyFont="1" applyBorder="1" applyAlignment="1">
      <alignment horizontal="center" vertical="center" wrapText="1"/>
    </xf>
    <xf numFmtId="0" fontId="17" fillId="0" borderId="214" xfId="0" applyFont="1" applyBorder="1" applyAlignment="1">
      <alignment horizontal="center" vertical="center" wrapText="1"/>
    </xf>
    <xf numFmtId="0" fontId="17" fillId="0" borderId="195" xfId="0" applyFont="1" applyBorder="1" applyAlignment="1">
      <alignment horizontal="center" vertical="center" wrapText="1"/>
    </xf>
    <xf numFmtId="0" fontId="17" fillId="3" borderId="2" xfId="0" applyFont="1" applyFill="1" applyBorder="1" applyAlignment="1">
      <alignment horizontal="center" vertical="center" wrapText="1"/>
    </xf>
    <xf numFmtId="0" fontId="17" fillId="3" borderId="12" xfId="0" applyFont="1" applyFill="1" applyBorder="1" applyAlignment="1">
      <alignment vertical="center"/>
    </xf>
    <xf numFmtId="41" fontId="17" fillId="3" borderId="224" xfId="1" applyNumberFormat="1" applyFont="1" applyFill="1" applyBorder="1" applyAlignment="1">
      <alignment horizontal="center" vertical="center"/>
    </xf>
    <xf numFmtId="41" fontId="17" fillId="3" borderId="225" xfId="1" applyNumberFormat="1" applyFont="1" applyFill="1" applyBorder="1" applyAlignment="1">
      <alignment horizontal="center" vertical="center"/>
    </xf>
    <xf numFmtId="41" fontId="17" fillId="3" borderId="226" xfId="1" applyNumberFormat="1" applyFont="1" applyFill="1" applyBorder="1" applyAlignment="1">
      <alignment horizontal="center" vertical="center"/>
    </xf>
    <xf numFmtId="41" fontId="17" fillId="22" borderId="208" xfId="1" applyNumberFormat="1" applyFont="1" applyFill="1" applyBorder="1" applyAlignment="1">
      <alignment horizontal="center" vertical="center"/>
    </xf>
    <xf numFmtId="41" fontId="17" fillId="22" borderId="204" xfId="1" applyNumberFormat="1" applyFont="1" applyFill="1" applyBorder="1" applyAlignment="1">
      <alignment horizontal="center" vertical="center"/>
    </xf>
    <xf numFmtId="41" fontId="17" fillId="22" borderId="181" xfId="1" applyNumberFormat="1" applyFont="1" applyFill="1" applyBorder="1" applyAlignment="1">
      <alignment horizontal="center" vertical="center"/>
    </xf>
    <xf numFmtId="0" fontId="17" fillId="22" borderId="285" xfId="0" applyFont="1" applyFill="1" applyBorder="1" applyAlignment="1">
      <alignment horizontal="right" vertical="center"/>
    </xf>
    <xf numFmtId="0" fontId="17" fillId="22" borderId="258" xfId="0" applyFont="1" applyFill="1" applyBorder="1" applyAlignment="1">
      <alignment horizontal="right" vertical="center"/>
    </xf>
    <xf numFmtId="0" fontId="17" fillId="22" borderId="286" xfId="0" applyFont="1" applyFill="1" applyBorder="1" applyAlignment="1">
      <alignment horizontal="right" vertical="center"/>
    </xf>
    <xf numFmtId="41" fontId="17" fillId="3" borderId="228" xfId="3" applyNumberFormat="1" applyFont="1" applyFill="1" applyBorder="1" applyAlignment="1">
      <alignment horizontal="center" vertical="center"/>
    </xf>
    <xf numFmtId="0" fontId="17" fillId="3" borderId="218" xfId="0" applyFont="1" applyFill="1" applyBorder="1" applyAlignment="1">
      <alignment vertical="center"/>
    </xf>
    <xf numFmtId="0" fontId="17" fillId="3" borderId="215" xfId="0" applyFont="1" applyFill="1" applyBorder="1" applyAlignment="1">
      <alignment horizontal="center" vertical="center" wrapText="1"/>
    </xf>
    <xf numFmtId="0" fontId="17" fillId="3" borderId="216" xfId="0" applyFont="1" applyFill="1" applyBorder="1" applyAlignment="1">
      <alignment horizontal="center" vertical="center" wrapText="1"/>
    </xf>
    <xf numFmtId="0" fontId="17" fillId="3" borderId="217" xfId="0" applyFont="1" applyFill="1" applyBorder="1" applyAlignment="1">
      <alignment vertical="center"/>
    </xf>
    <xf numFmtId="0" fontId="13" fillId="4" borderId="177" xfId="0" applyFont="1" applyFill="1" applyBorder="1" applyAlignment="1">
      <alignment horizontal="left" vertical="top" wrapText="1"/>
    </xf>
    <xf numFmtId="0" fontId="13" fillId="4" borderId="178" xfId="0" applyFont="1" applyFill="1" applyBorder="1" applyAlignment="1">
      <alignment horizontal="left" vertical="top" wrapText="1"/>
    </xf>
    <xf numFmtId="0" fontId="13" fillId="4" borderId="179" xfId="0" applyFont="1" applyFill="1" applyBorder="1" applyAlignment="1">
      <alignment horizontal="left" vertical="top" wrapText="1"/>
    </xf>
    <xf numFmtId="0" fontId="17" fillId="0" borderId="2" xfId="0" applyFont="1" applyBorder="1" applyAlignment="1">
      <alignment horizontal="center" vertical="center" wrapText="1"/>
    </xf>
    <xf numFmtId="0" fontId="17" fillId="0" borderId="12" xfId="0" applyFont="1" applyBorder="1" applyAlignment="1">
      <alignment vertical="center"/>
    </xf>
    <xf numFmtId="41" fontId="17" fillId="22" borderId="227" xfId="3" applyNumberFormat="1" applyFont="1" applyFill="1" applyBorder="1" applyAlignment="1">
      <alignment horizontal="center" vertical="center"/>
    </xf>
    <xf numFmtId="164" fontId="17" fillId="22" borderId="224" xfId="3" applyNumberFormat="1" applyFont="1" applyFill="1" applyBorder="1" applyAlignment="1">
      <alignment horizontal="center" vertical="center"/>
    </xf>
    <xf numFmtId="164" fontId="17" fillId="22" borderId="225" xfId="3" applyNumberFormat="1" applyFont="1" applyFill="1" applyBorder="1" applyAlignment="1">
      <alignment horizontal="center" vertical="center"/>
    </xf>
    <xf numFmtId="164" fontId="17" fillId="22" borderId="226" xfId="3" applyNumberFormat="1" applyFont="1" applyFill="1" applyBorder="1" applyAlignment="1">
      <alignment horizontal="center" vertical="center"/>
    </xf>
    <xf numFmtId="0" fontId="17" fillId="3" borderId="3"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4" xfId="0" applyFont="1" applyFill="1" applyBorder="1" applyAlignment="1">
      <alignment horizontal="center" vertical="center" wrapText="1"/>
    </xf>
    <xf numFmtId="41" fontId="17" fillId="22" borderId="224" xfId="1" applyNumberFormat="1" applyFont="1" applyFill="1" applyBorder="1" applyAlignment="1">
      <alignment horizontal="center" vertical="center"/>
    </xf>
    <xf numFmtId="41" fontId="17" fillId="22" borderId="225" xfId="1" applyNumberFormat="1" applyFont="1" applyFill="1" applyBorder="1" applyAlignment="1">
      <alignment horizontal="center" vertical="center"/>
    </xf>
    <xf numFmtId="41" fontId="17" fillId="22" borderId="226" xfId="1" applyNumberFormat="1" applyFont="1" applyFill="1" applyBorder="1" applyAlignment="1">
      <alignment horizontal="center" vertical="center"/>
    </xf>
    <xf numFmtId="0" fontId="17" fillId="3" borderId="17" xfId="0" applyFont="1" applyFill="1" applyBorder="1" applyAlignment="1">
      <alignment vertical="center" wrapText="1"/>
    </xf>
    <xf numFmtId="0" fontId="17" fillId="3" borderId="22" xfId="0" applyFont="1" applyFill="1" applyBorder="1" applyAlignment="1">
      <alignment vertical="center" wrapText="1"/>
    </xf>
    <xf numFmtId="0" fontId="17" fillId="3" borderId="29" xfId="0" applyFont="1" applyFill="1" applyBorder="1" applyAlignment="1">
      <alignment vertical="center" wrapText="1"/>
    </xf>
    <xf numFmtId="0" fontId="17" fillId="22" borderId="17" xfId="0" applyFont="1" applyFill="1" applyBorder="1" applyAlignment="1">
      <alignment vertical="center" wrapText="1"/>
    </xf>
    <xf numFmtId="0" fontId="17" fillId="22" borderId="22" xfId="0" applyFont="1" applyFill="1" applyBorder="1" applyAlignment="1">
      <alignment vertical="center" wrapText="1"/>
    </xf>
    <xf numFmtId="0" fontId="17" fillId="22" borderId="29" xfId="0" applyFont="1" applyFill="1" applyBorder="1" applyAlignment="1">
      <alignment vertical="center" wrapText="1"/>
    </xf>
    <xf numFmtId="41" fontId="17" fillId="0" borderId="224" xfId="1" applyNumberFormat="1" applyFont="1" applyFill="1" applyBorder="1" applyAlignment="1">
      <alignment horizontal="center" vertical="center"/>
    </xf>
    <xf numFmtId="41" fontId="17" fillId="0" borderId="225" xfId="1" applyNumberFormat="1" applyFont="1" applyFill="1" applyBorder="1" applyAlignment="1">
      <alignment horizontal="center" vertical="center"/>
    </xf>
    <xf numFmtId="41" fontId="17" fillId="0" borderId="226" xfId="1" applyNumberFormat="1" applyFont="1" applyFill="1" applyBorder="1" applyAlignment="1">
      <alignment horizontal="center" vertical="center"/>
    </xf>
    <xf numFmtId="41" fontId="38" fillId="0" borderId="208" xfId="5" applyNumberFormat="1" applyFont="1" applyFill="1" applyBorder="1" applyAlignment="1">
      <alignment horizontal="center" vertical="center"/>
    </xf>
    <xf numFmtId="41" fontId="38" fillId="0" borderId="204" xfId="5" applyNumberFormat="1" applyFont="1" applyFill="1" applyBorder="1" applyAlignment="1">
      <alignment horizontal="center" vertical="center"/>
    </xf>
    <xf numFmtId="41" fontId="38" fillId="0" borderId="181" xfId="5" applyNumberFormat="1" applyFont="1" applyFill="1" applyBorder="1" applyAlignment="1">
      <alignment horizontal="center" vertical="center"/>
    </xf>
    <xf numFmtId="0" fontId="17" fillId="3" borderId="3" xfId="0" applyFont="1" applyFill="1" applyBorder="1" applyAlignment="1">
      <alignment vertical="center"/>
    </xf>
    <xf numFmtId="0" fontId="17" fillId="3" borderId="5" xfId="0" applyFont="1" applyFill="1" applyBorder="1" applyAlignment="1">
      <alignment vertical="center"/>
    </xf>
    <xf numFmtId="0" fontId="17" fillId="3" borderId="4" xfId="0" applyFont="1" applyFill="1" applyBorder="1" applyAlignment="1">
      <alignment vertical="center"/>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vertical="center"/>
    </xf>
    <xf numFmtId="0" fontId="17" fillId="0" borderId="5" xfId="0" applyFont="1" applyBorder="1" applyAlignment="1">
      <alignment vertical="center"/>
    </xf>
    <xf numFmtId="0" fontId="17" fillId="0" borderId="4" xfId="0" applyFont="1" applyBorder="1" applyAlignment="1">
      <alignment vertical="center"/>
    </xf>
    <xf numFmtId="0" fontId="38" fillId="0" borderId="2" xfId="5" applyFont="1" applyFill="1" applyBorder="1" applyAlignment="1">
      <alignment horizontal="center" vertical="center" wrapText="1"/>
    </xf>
    <xf numFmtId="0" fontId="38" fillId="0" borderId="12" xfId="5" applyFont="1" applyFill="1" applyBorder="1" applyAlignment="1">
      <alignment vertical="center"/>
    </xf>
    <xf numFmtId="164" fontId="17" fillId="0" borderId="224" xfId="3" applyNumberFormat="1" applyFont="1" applyFill="1" applyBorder="1" applyAlignment="1">
      <alignment horizontal="center" vertical="center"/>
    </xf>
    <xf numFmtId="164" fontId="17" fillId="0" borderId="225" xfId="3" applyNumberFormat="1" applyFont="1" applyFill="1" applyBorder="1" applyAlignment="1">
      <alignment horizontal="center" vertical="center"/>
    </xf>
    <xf numFmtId="164" fontId="17" fillId="0" borderId="226" xfId="3" applyNumberFormat="1" applyFont="1" applyFill="1" applyBorder="1" applyAlignment="1">
      <alignment horizontal="center" vertical="center"/>
    </xf>
    <xf numFmtId="41" fontId="39" fillId="22" borderId="224" xfId="3" applyNumberFormat="1" applyFont="1" applyFill="1" applyBorder="1" applyAlignment="1">
      <alignment horizontal="right" vertical="center"/>
    </xf>
    <xf numFmtId="41" fontId="39" fillId="22" borderId="225" xfId="3" applyNumberFormat="1" applyFont="1" applyFill="1" applyBorder="1" applyAlignment="1">
      <alignment horizontal="right" vertical="center"/>
    </xf>
    <xf numFmtId="41" fontId="39" fillId="22" borderId="226" xfId="3" applyNumberFormat="1" applyFont="1" applyFill="1" applyBorder="1" applyAlignment="1">
      <alignment horizontal="right" vertical="center"/>
    </xf>
    <xf numFmtId="3" fontId="39" fillId="3" borderId="208" xfId="0" applyNumberFormat="1" applyFont="1" applyFill="1" applyBorder="1" applyAlignment="1">
      <alignment horizontal="right" vertical="center" indent="2"/>
    </xf>
    <xf numFmtId="3" fontId="39" fillId="3" borderId="204" xfId="0" applyNumberFormat="1" applyFont="1" applyFill="1" applyBorder="1" applyAlignment="1">
      <alignment horizontal="right" vertical="center" indent="2"/>
    </xf>
    <xf numFmtId="3" fontId="39" fillId="3" borderId="181" xfId="0" applyNumberFormat="1" applyFont="1" applyFill="1" applyBorder="1" applyAlignment="1">
      <alignment horizontal="right" vertical="center" indent="2"/>
    </xf>
    <xf numFmtId="0" fontId="13" fillId="4" borderId="235" xfId="0" applyFont="1" applyFill="1" applyBorder="1" applyAlignment="1">
      <alignment horizontal="center" vertical="center" wrapText="1"/>
    </xf>
    <xf numFmtId="0" fontId="13" fillId="4" borderId="226" xfId="0" applyFont="1" applyFill="1" applyBorder="1" applyAlignment="1">
      <alignment horizontal="center" vertical="center" wrapText="1"/>
    </xf>
    <xf numFmtId="41" fontId="39" fillId="3" borderId="224" xfId="1" applyNumberFormat="1" applyFont="1" applyFill="1" applyBorder="1" applyAlignment="1">
      <alignment horizontal="center" vertical="center"/>
    </xf>
    <xf numFmtId="41" fontId="39" fillId="3" borderId="225" xfId="1" applyNumberFormat="1" applyFont="1" applyFill="1" applyBorder="1" applyAlignment="1">
      <alignment horizontal="center" vertical="center"/>
    </xf>
    <xf numFmtId="41" fontId="39" fillId="3" borderId="226" xfId="1" applyNumberFormat="1" applyFont="1" applyFill="1" applyBorder="1" applyAlignment="1">
      <alignment horizontal="center" vertical="center"/>
    </xf>
    <xf numFmtId="41" fontId="39" fillId="0" borderId="224" xfId="3" applyNumberFormat="1" applyFont="1" applyFill="1" applyBorder="1" applyAlignment="1">
      <alignment horizontal="center" vertical="center"/>
    </xf>
    <xf numFmtId="41" fontId="39" fillId="0" borderId="225" xfId="3" applyNumberFormat="1" applyFont="1" applyFill="1" applyBorder="1" applyAlignment="1">
      <alignment horizontal="center" vertical="center"/>
    </xf>
    <xf numFmtId="41" fontId="39" fillId="0" borderId="226" xfId="3" applyNumberFormat="1" applyFont="1" applyFill="1" applyBorder="1" applyAlignment="1">
      <alignment horizontal="center" vertical="center"/>
    </xf>
    <xf numFmtId="3" fontId="39" fillId="22" borderId="257" xfId="0" applyNumberFormat="1" applyFont="1" applyFill="1" applyBorder="1" applyAlignment="1">
      <alignment vertical="center"/>
    </xf>
    <xf numFmtId="3" fontId="39" fillId="22" borderId="258" xfId="0" applyNumberFormat="1" applyFont="1" applyFill="1" applyBorder="1" applyAlignment="1">
      <alignment vertical="center"/>
    </xf>
    <xf numFmtId="3" fontId="39" fillId="22" borderId="259" xfId="0" applyNumberFormat="1" applyFont="1" applyFill="1" applyBorder="1" applyAlignment="1">
      <alignment vertical="center"/>
    </xf>
    <xf numFmtId="41" fontId="17" fillId="3" borderId="281" xfId="3" applyNumberFormat="1" applyFont="1" applyFill="1" applyBorder="1" applyAlignment="1">
      <alignment horizontal="center" vertical="center"/>
    </xf>
    <xf numFmtId="41" fontId="17" fillId="3" borderId="183" xfId="3" applyNumberFormat="1" applyFont="1" applyFill="1" applyBorder="1" applyAlignment="1">
      <alignment horizontal="center" vertical="center"/>
    </xf>
    <xf numFmtId="41" fontId="17" fillId="3" borderId="191" xfId="3" applyNumberFormat="1" applyFont="1" applyFill="1" applyBorder="1" applyAlignment="1">
      <alignment horizontal="center" vertical="center"/>
    </xf>
    <xf numFmtId="3" fontId="17" fillId="22" borderId="219" xfId="0" applyNumberFormat="1" applyFont="1" applyFill="1" applyBorder="1" applyAlignment="1">
      <alignment horizontal="right" vertical="center" indent="2"/>
    </xf>
    <xf numFmtId="0" fontId="39" fillId="22" borderId="260" xfId="0" applyFont="1" applyFill="1" applyBorder="1" applyAlignment="1">
      <alignment horizontal="right" vertical="center"/>
    </xf>
    <xf numFmtId="0" fontId="39" fillId="22" borderId="261" xfId="0" applyFont="1" applyFill="1" applyBorder="1" applyAlignment="1">
      <alignment horizontal="right" vertical="center"/>
    </xf>
    <xf numFmtId="0" fontId="39" fillId="22" borderId="262" xfId="0" applyFont="1" applyFill="1" applyBorder="1" applyAlignment="1">
      <alignment horizontal="right" vertical="center"/>
    </xf>
    <xf numFmtId="0" fontId="17" fillId="22" borderId="3" xfId="0" applyFont="1" applyFill="1" applyBorder="1" applyAlignment="1">
      <alignment horizontal="center" vertical="center" wrapText="1"/>
    </xf>
    <xf numFmtId="0" fontId="17" fillId="22" borderId="5" xfId="0" applyFont="1" applyFill="1" applyBorder="1" applyAlignment="1">
      <alignment horizontal="center" vertical="center" wrapText="1"/>
    </xf>
    <xf numFmtId="0" fontId="17" fillId="22" borderId="4" xfId="0" applyFont="1" applyFill="1" applyBorder="1" applyAlignment="1">
      <alignment horizontal="center" vertical="center" wrapText="1"/>
    </xf>
    <xf numFmtId="0" fontId="17" fillId="22" borderId="3" xfId="0" applyFont="1" applyFill="1" applyBorder="1" applyAlignment="1">
      <alignment vertical="center"/>
    </xf>
    <xf numFmtId="0" fontId="17" fillId="22" borderId="5" xfId="0" applyFont="1" applyFill="1" applyBorder="1" applyAlignment="1">
      <alignment vertical="center"/>
    </xf>
    <xf numFmtId="0" fontId="17" fillId="22" borderId="4" xfId="0" applyFont="1" applyFill="1" applyBorder="1" applyAlignment="1">
      <alignment vertical="center"/>
    </xf>
    <xf numFmtId="0" fontId="17" fillId="3" borderId="304" xfId="0" applyFont="1" applyFill="1" applyBorder="1" applyAlignment="1">
      <alignment horizontal="center" vertical="center"/>
    </xf>
    <xf numFmtId="0" fontId="17" fillId="3" borderId="305" xfId="0" applyFont="1" applyFill="1" applyBorder="1" applyAlignment="1">
      <alignment horizontal="center" vertical="center"/>
    </xf>
    <xf numFmtId="0" fontId="17" fillId="3" borderId="80" xfId="0" applyFont="1" applyFill="1" applyBorder="1" applyAlignment="1">
      <alignment horizontal="center" vertical="center"/>
    </xf>
    <xf numFmtId="0" fontId="17" fillId="3" borderId="316" xfId="0" applyFont="1" applyFill="1" applyBorder="1" applyAlignment="1">
      <alignment horizontal="center" vertical="center"/>
    </xf>
    <xf numFmtId="0" fontId="17" fillId="0" borderId="329" xfId="0" applyFont="1" applyBorder="1" applyAlignment="1">
      <alignment horizontal="center" vertical="center" wrapText="1"/>
    </xf>
    <xf numFmtId="0" fontId="17" fillId="0" borderId="80" xfId="0" applyFont="1" applyBorder="1" applyAlignment="1">
      <alignment horizontal="center" vertical="center" wrapText="1"/>
    </xf>
    <xf numFmtId="0" fontId="17" fillId="0" borderId="316" xfId="0" applyFont="1" applyBorder="1" applyAlignment="1">
      <alignment horizontal="center" vertical="center" wrapText="1"/>
    </xf>
    <xf numFmtId="3" fontId="17" fillId="3" borderId="333" xfId="0" applyNumberFormat="1" applyFont="1" applyFill="1" applyBorder="1" applyAlignment="1">
      <alignment horizontal="center" vertical="center"/>
    </xf>
    <xf numFmtId="3" fontId="17" fillId="3" borderId="335" xfId="0" applyNumberFormat="1" applyFont="1" applyFill="1" applyBorder="1" applyAlignment="1">
      <alignment horizontal="center" vertical="center"/>
    </xf>
    <xf numFmtId="3" fontId="17" fillId="3" borderId="337" xfId="0" applyNumberFormat="1" applyFont="1" applyFill="1" applyBorder="1" applyAlignment="1">
      <alignment horizontal="center" vertical="center"/>
    </xf>
    <xf numFmtId="3" fontId="17" fillId="3" borderId="334" xfId="0" applyNumberFormat="1" applyFont="1" applyFill="1" applyBorder="1" applyAlignment="1">
      <alignment horizontal="center" vertical="center"/>
    </xf>
    <xf numFmtId="3" fontId="17" fillId="3" borderId="336" xfId="0" applyNumberFormat="1" applyFont="1" applyFill="1" applyBorder="1" applyAlignment="1">
      <alignment horizontal="center" vertical="center"/>
    </xf>
    <xf numFmtId="3" fontId="17" fillId="3" borderId="338" xfId="0" applyNumberFormat="1" applyFont="1" applyFill="1" applyBorder="1" applyAlignment="1">
      <alignment horizontal="center" vertical="center"/>
    </xf>
    <xf numFmtId="3" fontId="17" fillId="3" borderId="80" xfId="0" applyNumberFormat="1" applyFont="1" applyFill="1" applyBorder="1" applyAlignment="1">
      <alignment horizontal="center" vertical="center"/>
    </xf>
    <xf numFmtId="0" fontId="17" fillId="3" borderId="329" xfId="0" applyFont="1" applyFill="1" applyBorder="1" applyAlignment="1">
      <alignment horizontal="center" vertical="center"/>
    </xf>
    <xf numFmtId="3" fontId="17" fillId="3" borderId="339" xfId="0" applyNumberFormat="1" applyFont="1" applyFill="1" applyBorder="1" applyAlignment="1">
      <alignment horizontal="center" vertical="center" wrapText="1"/>
    </xf>
    <xf numFmtId="3" fontId="17" fillId="3" borderId="341" xfId="0" applyNumberFormat="1" applyFont="1" applyFill="1" applyBorder="1" applyAlignment="1">
      <alignment horizontal="center" vertical="center" wrapText="1"/>
    </xf>
    <xf numFmtId="3" fontId="17" fillId="3" borderId="343" xfId="0" applyNumberFormat="1" applyFont="1" applyFill="1" applyBorder="1" applyAlignment="1">
      <alignment horizontal="center" vertical="center" wrapText="1"/>
    </xf>
    <xf numFmtId="3" fontId="17" fillId="3" borderId="340" xfId="0" applyNumberFormat="1" applyFont="1" applyFill="1" applyBorder="1" applyAlignment="1">
      <alignment horizontal="center" vertical="center" wrapText="1"/>
    </xf>
    <xf numFmtId="3" fontId="17" fillId="3" borderId="342" xfId="0" applyNumberFormat="1" applyFont="1" applyFill="1" applyBorder="1" applyAlignment="1">
      <alignment horizontal="center" vertical="center" wrapText="1"/>
    </xf>
    <xf numFmtId="3" fontId="17" fillId="3" borderId="344" xfId="0" applyNumberFormat="1" applyFont="1" applyFill="1" applyBorder="1" applyAlignment="1">
      <alignment horizontal="center" vertical="center" wrapText="1"/>
    </xf>
    <xf numFmtId="3" fontId="17" fillId="22" borderId="323" xfId="0" applyNumberFormat="1" applyFont="1" applyFill="1" applyBorder="1" applyAlignment="1">
      <alignment horizontal="center" vertical="center"/>
    </xf>
    <xf numFmtId="3" fontId="17" fillId="22" borderId="324" xfId="0" applyNumberFormat="1" applyFont="1" applyFill="1" applyBorder="1" applyAlignment="1">
      <alignment horizontal="center" vertical="center"/>
    </xf>
    <xf numFmtId="3" fontId="17" fillId="22" borderId="325" xfId="0" applyNumberFormat="1" applyFont="1" applyFill="1" applyBorder="1" applyAlignment="1">
      <alignment horizontal="center" vertical="center"/>
    </xf>
    <xf numFmtId="3" fontId="17" fillId="22" borderId="80" xfId="0" applyNumberFormat="1" applyFont="1" applyFill="1" applyBorder="1" applyAlignment="1">
      <alignment horizontal="center" vertical="center"/>
    </xf>
    <xf numFmtId="3" fontId="17" fillId="22" borderId="316" xfId="0" applyNumberFormat="1" applyFont="1" applyFill="1" applyBorder="1" applyAlignment="1">
      <alignment horizontal="center" vertical="center"/>
    </xf>
    <xf numFmtId="3" fontId="17" fillId="3" borderId="306" xfId="0" applyNumberFormat="1" applyFont="1" applyFill="1" applyBorder="1" applyAlignment="1">
      <alignment horizontal="center" vertical="center"/>
    </xf>
    <xf numFmtId="3" fontId="17" fillId="3" borderId="304" xfId="0" applyNumberFormat="1" applyFont="1" applyFill="1" applyBorder="1" applyAlignment="1">
      <alignment horizontal="center" vertical="center"/>
    </xf>
    <xf numFmtId="3" fontId="17" fillId="3" borderId="307" xfId="0" applyNumberFormat="1" applyFont="1" applyFill="1" applyBorder="1" applyAlignment="1">
      <alignment horizontal="center" vertical="center"/>
    </xf>
    <xf numFmtId="3" fontId="17" fillId="22" borderId="333" xfId="4" applyNumberFormat="1" applyFont="1" applyFill="1" applyBorder="1" applyAlignment="1">
      <alignment horizontal="center" vertical="center"/>
    </xf>
    <xf numFmtId="3" fontId="17" fillId="22" borderId="335" xfId="4" applyNumberFormat="1" applyFont="1" applyFill="1" applyBorder="1" applyAlignment="1">
      <alignment horizontal="center" vertical="center"/>
    </xf>
    <xf numFmtId="3" fontId="17" fillId="22" borderId="337" xfId="4" applyNumberFormat="1" applyFont="1" applyFill="1" applyBorder="1" applyAlignment="1">
      <alignment horizontal="center" vertical="center"/>
    </xf>
    <xf numFmtId="3" fontId="17" fillId="22" borderId="334" xfId="4" applyNumberFormat="1" applyFont="1" applyFill="1" applyBorder="1" applyAlignment="1">
      <alignment horizontal="center" vertical="center"/>
    </xf>
    <xf numFmtId="3" fontId="17" fillId="22" borderId="336" xfId="4" applyNumberFormat="1" applyFont="1" applyFill="1" applyBorder="1" applyAlignment="1">
      <alignment horizontal="center" vertical="center"/>
    </xf>
    <xf numFmtId="3" fontId="17" fillId="22" borderId="338" xfId="4" applyNumberFormat="1" applyFont="1" applyFill="1" applyBorder="1" applyAlignment="1">
      <alignment horizontal="center" vertical="center"/>
    </xf>
    <xf numFmtId="3" fontId="17" fillId="22" borderId="334" xfId="0" applyNumberFormat="1" applyFont="1" applyFill="1" applyBorder="1" applyAlignment="1">
      <alignment horizontal="center" vertical="center"/>
    </xf>
    <xf numFmtId="3" fontId="17" fillId="22" borderId="336" xfId="0" applyNumberFormat="1" applyFont="1" applyFill="1" applyBorder="1" applyAlignment="1">
      <alignment horizontal="center" vertical="center"/>
    </xf>
    <xf numFmtId="3" fontId="17" fillId="22" borderId="338" xfId="0" applyNumberFormat="1" applyFont="1" applyFill="1" applyBorder="1" applyAlignment="1">
      <alignment horizontal="center" vertical="center"/>
    </xf>
    <xf numFmtId="3" fontId="17" fillId="3" borderId="339" xfId="0" applyNumberFormat="1" applyFont="1" applyFill="1" applyBorder="1" applyAlignment="1">
      <alignment horizontal="center" vertical="center"/>
    </xf>
    <xf numFmtId="3" fontId="17" fillId="3" borderId="341" xfId="0" applyNumberFormat="1" applyFont="1" applyFill="1" applyBorder="1" applyAlignment="1">
      <alignment horizontal="center" vertical="center"/>
    </xf>
    <xf numFmtId="3" fontId="17" fillId="3" borderId="343" xfId="0" applyNumberFormat="1" applyFont="1" applyFill="1" applyBorder="1" applyAlignment="1">
      <alignment horizontal="center" vertical="center"/>
    </xf>
    <xf numFmtId="3" fontId="17" fillId="3" borderId="340" xfId="0" applyNumberFormat="1" applyFont="1" applyFill="1" applyBorder="1" applyAlignment="1">
      <alignment horizontal="center" vertical="center"/>
    </xf>
    <xf numFmtId="3" fontId="17" fillId="3" borderId="342" xfId="0" applyNumberFormat="1" applyFont="1" applyFill="1" applyBorder="1" applyAlignment="1">
      <alignment horizontal="center" vertical="center"/>
    </xf>
    <xf numFmtId="3" fontId="17" fillId="3" borderId="344" xfId="0" applyNumberFormat="1" applyFont="1" applyFill="1" applyBorder="1" applyAlignment="1">
      <alignment horizontal="center" vertical="center"/>
    </xf>
    <xf numFmtId="3" fontId="17" fillId="22" borderId="333" xfId="0" applyNumberFormat="1" applyFont="1" applyFill="1" applyBorder="1" applyAlignment="1">
      <alignment horizontal="center" vertical="center"/>
    </xf>
    <xf numFmtId="3" fontId="17" fillId="22" borderId="335" xfId="0" applyNumberFormat="1" applyFont="1" applyFill="1" applyBorder="1" applyAlignment="1">
      <alignment horizontal="center" vertical="center"/>
    </xf>
    <xf numFmtId="3" fontId="17" fillId="22" borderId="337" xfId="0" applyNumberFormat="1" applyFont="1" applyFill="1" applyBorder="1" applyAlignment="1">
      <alignment horizontal="center" vertical="center"/>
    </xf>
    <xf numFmtId="3" fontId="17" fillId="22" borderId="339" xfId="0" applyNumberFormat="1" applyFont="1" applyFill="1" applyBorder="1" applyAlignment="1">
      <alignment horizontal="center" vertical="center"/>
    </xf>
    <xf numFmtId="3" fontId="17" fillId="22" borderId="341" xfId="0" applyNumberFormat="1" applyFont="1" applyFill="1" applyBorder="1" applyAlignment="1">
      <alignment horizontal="center" vertical="center"/>
    </xf>
    <xf numFmtId="3" fontId="17" fillId="22" borderId="343" xfId="0" applyNumberFormat="1" applyFont="1" applyFill="1" applyBorder="1" applyAlignment="1">
      <alignment horizontal="center" vertical="center"/>
    </xf>
    <xf numFmtId="3" fontId="17" fillId="22" borderId="340" xfId="0" applyNumberFormat="1" applyFont="1" applyFill="1" applyBorder="1" applyAlignment="1">
      <alignment horizontal="center" vertical="center"/>
    </xf>
    <xf numFmtId="3" fontId="17" fillId="22" borderId="342" xfId="0" applyNumberFormat="1" applyFont="1" applyFill="1" applyBorder="1" applyAlignment="1">
      <alignment horizontal="center" vertical="center"/>
    </xf>
    <xf numFmtId="3" fontId="17" fillId="22" borderId="344" xfId="0" applyNumberFormat="1" applyFont="1" applyFill="1" applyBorder="1" applyAlignment="1">
      <alignment horizontal="center" vertical="center"/>
    </xf>
    <xf numFmtId="0" fontId="21" fillId="4" borderId="310" xfId="0" applyFont="1" applyFill="1" applyBorder="1" applyAlignment="1">
      <alignment horizontal="center" vertical="center" wrapText="1"/>
    </xf>
    <xf numFmtId="0" fontId="21" fillId="4" borderId="256" xfId="0" applyFont="1" applyFill="1" applyBorder="1" applyAlignment="1">
      <alignment horizontal="center" vertical="center" wrapText="1"/>
    </xf>
    <xf numFmtId="3" fontId="17" fillId="22" borderId="339" xfId="0" applyNumberFormat="1" applyFont="1" applyFill="1" applyBorder="1" applyAlignment="1">
      <alignment horizontal="center" vertical="center" wrapText="1"/>
    </xf>
    <xf numFmtId="3" fontId="17" fillId="22" borderId="341" xfId="0" applyNumberFormat="1" applyFont="1" applyFill="1" applyBorder="1" applyAlignment="1">
      <alignment horizontal="center" vertical="center" wrapText="1"/>
    </xf>
    <xf numFmtId="3" fontId="17" fillId="22" borderId="343" xfId="0" applyNumberFormat="1" applyFont="1" applyFill="1" applyBorder="1" applyAlignment="1">
      <alignment horizontal="center" vertical="center" wrapText="1"/>
    </xf>
    <xf numFmtId="3" fontId="17" fillId="22" borderId="345" xfId="0" applyNumberFormat="1" applyFont="1" applyFill="1" applyBorder="1" applyAlignment="1">
      <alignment horizontal="center" vertical="center"/>
    </xf>
    <xf numFmtId="3" fontId="17" fillId="22" borderId="339" xfId="0" quotePrefix="1" applyNumberFormat="1" applyFont="1" applyFill="1" applyBorder="1" applyAlignment="1">
      <alignment horizontal="center" vertical="center" wrapText="1"/>
    </xf>
    <xf numFmtId="0" fontId="21" fillId="4" borderId="76" xfId="0" applyFont="1" applyFill="1" applyBorder="1" applyAlignment="1">
      <alignment horizontal="center" vertical="center" wrapText="1"/>
    </xf>
    <xf numFmtId="0" fontId="21" fillId="4" borderId="78" xfId="0" applyFont="1" applyFill="1" applyBorder="1" applyAlignment="1">
      <alignment horizontal="center" vertical="center" wrapText="1"/>
    </xf>
    <xf numFmtId="0" fontId="21" fillId="4" borderId="77" xfId="0" applyFont="1" applyFill="1" applyBorder="1" applyAlignment="1">
      <alignment horizontal="center" vertical="center" wrapText="1"/>
    </xf>
    <xf numFmtId="3" fontId="17" fillId="0" borderId="339" xfId="0" applyNumberFormat="1" applyFont="1" applyBorder="1" applyAlignment="1">
      <alignment horizontal="center" vertical="center" wrapText="1"/>
    </xf>
    <xf numFmtId="3" fontId="17" fillId="0" borderId="341" xfId="0" applyNumberFormat="1" applyFont="1" applyBorder="1" applyAlignment="1">
      <alignment horizontal="center" vertical="center" wrapText="1"/>
    </xf>
    <xf numFmtId="3" fontId="17" fillId="0" borderId="343" xfId="0" applyNumberFormat="1" applyFont="1" applyBorder="1" applyAlignment="1">
      <alignment horizontal="center" vertical="center" wrapText="1"/>
    </xf>
    <xf numFmtId="3" fontId="17" fillId="22" borderId="346" xfId="0" applyNumberFormat="1" applyFont="1" applyFill="1" applyBorder="1" applyAlignment="1">
      <alignment horizontal="center" vertical="center"/>
    </xf>
    <xf numFmtId="3" fontId="17" fillId="22" borderId="340" xfId="0" applyNumberFormat="1" applyFont="1" applyFill="1" applyBorder="1" applyAlignment="1">
      <alignment horizontal="center" vertical="center" wrapText="1"/>
    </xf>
    <xf numFmtId="3" fontId="17" fillId="22" borderId="342" xfId="0" applyNumberFormat="1" applyFont="1" applyFill="1" applyBorder="1" applyAlignment="1">
      <alignment horizontal="center" vertical="center" wrapText="1"/>
    </xf>
    <xf numFmtId="3" fontId="17" fillId="22" borderId="344" xfId="0" applyNumberFormat="1" applyFont="1" applyFill="1" applyBorder="1" applyAlignment="1">
      <alignment horizontal="center" vertical="center" wrapText="1"/>
    </xf>
    <xf numFmtId="0" fontId="21" fillId="4" borderId="80" xfId="0" applyFont="1" applyFill="1" applyBorder="1" applyAlignment="1">
      <alignment horizontal="center" vertical="center" wrapText="1"/>
    </xf>
    <xf numFmtId="0" fontId="17" fillId="22" borderId="347" xfId="0" applyFont="1" applyFill="1" applyBorder="1" applyAlignment="1">
      <alignment horizontal="center" vertical="center"/>
    </xf>
    <xf numFmtId="0" fontId="17" fillId="22" borderId="349" xfId="0" applyFont="1" applyFill="1" applyBorder="1" applyAlignment="1">
      <alignment horizontal="center" vertical="center"/>
    </xf>
    <xf numFmtId="0" fontId="17" fillId="22" borderId="351" xfId="0" applyFont="1" applyFill="1" applyBorder="1" applyAlignment="1">
      <alignment horizontal="center" vertical="center"/>
    </xf>
    <xf numFmtId="0" fontId="17" fillId="22" borderId="348" xfId="0" applyFont="1" applyFill="1" applyBorder="1" applyAlignment="1">
      <alignment horizontal="center" vertical="center"/>
    </xf>
    <xf numFmtId="0" fontId="17" fillId="22" borderId="350" xfId="0" applyFont="1" applyFill="1" applyBorder="1" applyAlignment="1">
      <alignment horizontal="center" vertical="center"/>
    </xf>
    <xf numFmtId="0" fontId="17" fillId="22" borderId="352" xfId="0" applyFont="1" applyFill="1" applyBorder="1" applyAlignment="1">
      <alignment horizontal="center" vertical="center"/>
    </xf>
    <xf numFmtId="3" fontId="17" fillId="3" borderId="353" xfId="0" applyNumberFormat="1" applyFont="1" applyFill="1" applyBorder="1" applyAlignment="1">
      <alignment horizontal="center" vertical="center" wrapText="1"/>
    </xf>
    <xf numFmtId="3" fontId="17" fillId="0" borderId="334" xfId="0" applyNumberFormat="1" applyFont="1" applyBorder="1" applyAlignment="1">
      <alignment horizontal="center" vertical="center"/>
    </xf>
    <xf numFmtId="3" fontId="17" fillId="0" borderId="336" xfId="0" applyNumberFormat="1" applyFont="1" applyBorder="1" applyAlignment="1">
      <alignment horizontal="center" vertical="center"/>
    </xf>
    <xf numFmtId="3" fontId="17" fillId="0" borderId="338" xfId="0" applyNumberFormat="1" applyFont="1" applyBorder="1" applyAlignment="1">
      <alignment horizontal="center" vertical="center"/>
    </xf>
    <xf numFmtId="3" fontId="17" fillId="3" borderId="354" xfId="0" applyNumberFormat="1" applyFont="1" applyFill="1" applyBorder="1" applyAlignment="1">
      <alignment horizontal="center" vertical="center" wrapText="1"/>
    </xf>
    <xf numFmtId="0" fontId="13" fillId="4" borderId="76" xfId="0" applyFont="1" applyFill="1" applyBorder="1" applyAlignment="1">
      <alignment horizontal="left" vertical="center" wrapText="1"/>
    </xf>
    <xf numFmtId="0" fontId="13" fillId="4" borderId="77" xfId="0" applyFont="1" applyFill="1" applyBorder="1" applyAlignment="1">
      <alignment horizontal="left" vertical="center" wrapText="1"/>
    </xf>
    <xf numFmtId="0" fontId="13" fillId="4" borderId="78" xfId="0" applyFont="1" applyFill="1" applyBorder="1" applyAlignment="1">
      <alignment horizontal="left" vertical="center" wrapText="1"/>
    </xf>
    <xf numFmtId="0" fontId="17" fillId="22" borderId="59" xfId="0" applyFont="1" applyFill="1" applyBorder="1" applyAlignment="1">
      <alignment horizontal="center" vertical="center" wrapText="1"/>
    </xf>
    <xf numFmtId="0" fontId="17" fillId="22" borderId="207" xfId="0" applyFont="1" applyFill="1" applyBorder="1" applyAlignment="1">
      <alignment vertical="center"/>
    </xf>
    <xf numFmtId="0" fontId="17" fillId="3" borderId="52"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54" xfId="0" applyFont="1" applyFill="1" applyBorder="1" applyAlignment="1">
      <alignment horizontal="center" vertical="center" wrapText="1"/>
    </xf>
    <xf numFmtId="0" fontId="17" fillId="3" borderId="38" xfId="0" applyFont="1" applyFill="1" applyBorder="1" applyAlignment="1">
      <alignment vertical="center"/>
    </xf>
    <xf numFmtId="0" fontId="17" fillId="3" borderId="37" xfId="0" applyFont="1" applyFill="1" applyBorder="1" applyAlignment="1">
      <alignment vertical="center"/>
    </xf>
    <xf numFmtId="0" fontId="17" fillId="3" borderId="39" xfId="0" applyFont="1" applyFill="1" applyBorder="1" applyAlignment="1">
      <alignment vertical="center"/>
    </xf>
    <xf numFmtId="3" fontId="17" fillId="24" borderId="339" xfId="0" applyNumberFormat="1" applyFont="1" applyFill="1" applyBorder="1" applyAlignment="1">
      <alignment horizontal="center" vertical="center"/>
    </xf>
    <xf numFmtId="3" fontId="17" fillId="24" borderId="341" xfId="0" applyNumberFormat="1" applyFont="1" applyFill="1" applyBorder="1" applyAlignment="1">
      <alignment horizontal="center" vertical="center"/>
    </xf>
    <xf numFmtId="3" fontId="17" fillId="24" borderId="343" xfId="0" applyNumberFormat="1" applyFont="1" applyFill="1" applyBorder="1" applyAlignment="1">
      <alignment horizontal="center" vertical="center"/>
    </xf>
    <xf numFmtId="3" fontId="17" fillId="24" borderId="340" xfId="0" applyNumberFormat="1" applyFont="1" applyFill="1" applyBorder="1" applyAlignment="1">
      <alignment horizontal="center" vertical="center"/>
    </xf>
    <xf numFmtId="3" fontId="17" fillId="24" borderId="342" xfId="0" applyNumberFormat="1" applyFont="1" applyFill="1" applyBorder="1" applyAlignment="1">
      <alignment horizontal="center" vertical="center"/>
    </xf>
    <xf numFmtId="3" fontId="17" fillId="24" borderId="344" xfId="0" applyNumberFormat="1" applyFont="1" applyFill="1" applyBorder="1" applyAlignment="1">
      <alignment horizontal="center" vertical="center"/>
    </xf>
    <xf numFmtId="0" fontId="21" fillId="4" borderId="311" xfId="0" applyFont="1" applyFill="1" applyBorder="1" applyAlignment="1">
      <alignment horizontal="center" vertical="center" wrapText="1"/>
    </xf>
    <xf numFmtId="0" fontId="21" fillId="4" borderId="312" xfId="0" applyFont="1" applyFill="1" applyBorder="1" applyAlignment="1">
      <alignment horizontal="center" vertical="center" wrapText="1"/>
    </xf>
    <xf numFmtId="0" fontId="56" fillId="0" borderId="23" xfId="0" applyFont="1" applyBorder="1" applyAlignment="1">
      <alignment horizontal="center" vertical="top"/>
    </xf>
    <xf numFmtId="0" fontId="56" fillId="0" borderId="19" xfId="0" applyFont="1" applyBorder="1" applyAlignment="1">
      <alignment horizontal="center" vertical="top"/>
    </xf>
    <xf numFmtId="0" fontId="56" fillId="0" borderId="20" xfId="0" applyFont="1" applyBorder="1" applyAlignment="1">
      <alignment horizontal="center" vertical="top"/>
    </xf>
    <xf numFmtId="0" fontId="56" fillId="3" borderId="16" xfId="0" applyFont="1" applyFill="1" applyBorder="1" applyAlignment="1">
      <alignment vertical="top" textRotation="255" wrapText="1"/>
    </xf>
    <xf numFmtId="0" fontId="56" fillId="3" borderId="0" xfId="0" applyFont="1" applyFill="1" applyAlignment="1">
      <alignment vertical="top" textRotation="255" wrapText="1"/>
    </xf>
    <xf numFmtId="0" fontId="56" fillId="3" borderId="21" xfId="0" applyFont="1" applyFill="1" applyBorder="1" applyAlignment="1">
      <alignment vertical="top" textRotation="255" wrapText="1"/>
    </xf>
    <xf numFmtId="0" fontId="39" fillId="0" borderId="45" xfId="0" applyFont="1" applyBorder="1" applyAlignment="1">
      <alignment horizontal="center" vertical="top"/>
    </xf>
    <xf numFmtId="0" fontId="39" fillId="0" borderId="46" xfId="0" applyFont="1" applyBorder="1" applyAlignment="1">
      <alignment horizontal="center" vertical="top"/>
    </xf>
    <xf numFmtId="0" fontId="55" fillId="0" borderId="45" xfId="0" applyFont="1" applyBorder="1" applyAlignment="1">
      <alignment horizontal="center" vertical="top"/>
    </xf>
    <xf numFmtId="0" fontId="55" fillId="0" borderId="46" xfId="0" applyFont="1" applyBorder="1" applyAlignment="1">
      <alignment horizontal="center" vertical="top"/>
    </xf>
    <xf numFmtId="0" fontId="65" fillId="0" borderId="243" xfId="0" applyFont="1" applyBorder="1" applyAlignment="1">
      <alignment horizontal="center" vertical="center" textRotation="90" wrapText="1"/>
    </xf>
    <xf numFmtId="0" fontId="66" fillId="0" borderId="246" xfId="0" applyFont="1" applyBorder="1" applyAlignment="1">
      <alignment horizontal="center" vertical="center" textRotation="90" wrapText="1"/>
    </xf>
    <xf numFmtId="0" fontId="66" fillId="0" borderId="248" xfId="0" applyFont="1" applyBorder="1" applyAlignment="1">
      <alignment horizontal="center" vertical="center" textRotation="90" wrapText="1"/>
    </xf>
  </cellXfs>
  <cellStyles count="13">
    <cellStyle name="40% - Accent1" xfId="7" builtinId="31"/>
    <cellStyle name="40% - Accent1 2" xfId="9" xr:uid="{483F499A-704D-4E60-9767-E1D31D68EBC1}"/>
    <cellStyle name="40% - Accent1 3" xfId="10" xr:uid="{3A9B5880-3661-4386-A379-6469EE4204FB}"/>
    <cellStyle name="40% - Accent1 4" xfId="11" xr:uid="{B001F3BA-144E-4F8A-AAB9-1AE4F744DD73}"/>
    <cellStyle name="40% - Accent1 5" xfId="12" xr:uid="{F7FFB3D5-3B92-4886-B62B-A09826096734}"/>
    <cellStyle name="Accent3" xfId="8" builtinId="37"/>
    <cellStyle name="Good" xfId="5" builtinId="26"/>
    <cellStyle name="Hyperlink" xfId="2" builtinId="8"/>
    <cellStyle name="Neutral" xfId="6" builtinId="28"/>
    <cellStyle name="Normal" xfId="0" builtinId="0"/>
    <cellStyle name="Normal 2" xfId="4" xr:uid="{3882E506-285D-4C86-9BD7-D655DB136DED}"/>
    <cellStyle name="Percent" xfId="1" builtinId="5"/>
    <cellStyle name="Percent 2" xfId="3" xr:uid="{3D387D1E-2F96-4E4E-9DD0-0DE1431117ED}"/>
  </cellStyles>
  <dxfs count="114">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0" indent="0" justifyLastLine="0" shrinkToFit="0" readingOrder="0"/>
      <border diagonalUp="0" diagonalDown="0" outline="0">
        <left/>
        <right style="thin">
          <color theme="4" tint="-0.24994659260841701"/>
        </right>
        <top style="thin">
          <color theme="8" tint="-0.24994659260841701"/>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style="thin">
          <color theme="8" tint="-0.24994659260841701"/>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1" indent="0" justifyLastLine="0" shrinkToFit="0" readingOrder="0"/>
      <border diagonalUp="0" diagonalDown="0" outline="0">
        <left/>
        <right/>
        <top style="thin">
          <color theme="8" tint="-0.24994659260841701"/>
        </top>
        <bottom/>
      </border>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strike val="0"/>
        <outline val="0"/>
        <shadow val="0"/>
        <u val="none"/>
        <vertAlign val="baseline"/>
        <sz val="10"/>
        <color rgb="FF002060"/>
        <name val="Candar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8" tint="-0.24994659260841701"/>
        </left>
        <right/>
        <top/>
        <bottom/>
      </border>
    </dxf>
    <dxf>
      <font>
        <b val="0"/>
        <i val="0"/>
        <strike val="0"/>
        <condense val="0"/>
        <extend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alignment horizontal="center" vertical="center" textRotation="0" wrapText="0"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wrapText="1" indent="0" justifyLastLine="0" shrinkToFit="0" readingOrder="0"/>
      <border diagonalUp="0" diagonalDown="0" outline="0">
        <right style="thin">
          <color theme="8" tint="-0.24994659260841701"/>
        </right>
        <top/>
        <bottom/>
      </border>
    </dxf>
    <dxf>
      <font>
        <strike val="0"/>
        <outline val="0"/>
        <shadow val="0"/>
        <u val="none"/>
        <vertAlign val="baseline"/>
        <sz val="10"/>
        <color theme="0"/>
        <name val="Candara"/>
        <family val="2"/>
        <scheme val="none"/>
      </font>
      <fill>
        <patternFill patternType="solid">
          <fgColor indexed="64"/>
          <bgColor theme="8" tint="0.39997558519241921"/>
        </patternFill>
      </fill>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fill>
        <patternFill patternType="solid">
          <fgColor indexed="64"/>
          <bgColor rgb="FF002060"/>
        </patternFill>
      </fill>
    </dxf>
    <dxf>
      <font>
        <strike val="0"/>
        <outline val="0"/>
        <shadow val="0"/>
        <vertAlign val="baseline"/>
        <color rgb="FF002060"/>
        <name val="Candara"/>
        <family val="2"/>
        <scheme val="none"/>
      </font>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strike val="0"/>
        <outline val="0"/>
        <shadow val="0"/>
        <vertAlign val="baseline"/>
        <color rgb="FF002060"/>
        <name val="Candara"/>
        <family val="2"/>
        <scheme val="none"/>
      </font>
    </dxf>
    <dxf>
      <font>
        <strike val="0"/>
        <outline val="0"/>
        <shadow val="0"/>
        <vertAlign val="baseline"/>
        <color rgb="FF002060"/>
        <name val="Candara"/>
        <family val="2"/>
        <scheme val="none"/>
      </font>
      <alignment horizontal="left" vertical="center" textRotation="0" wrapText="1" indent="0" justifyLastLine="0" shrinkToFit="0" readingOrder="0"/>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alignment horizontal="lef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name val="Candara"/>
        <family val="2"/>
        <scheme val="none"/>
      </font>
      <fill>
        <patternFill patternType="solid">
          <fgColor indexed="64"/>
          <bgColor theme="8" tint="-0.249977111117893"/>
        </patternFill>
      </fill>
    </dxf>
  </dxfs>
  <tableStyles count="1" defaultTableStyle="TableStyleMedium2" defaultPivotStyle="PivotStyleLight16">
    <tableStyle name="Style de tableau 1" pivot="0" count="0" xr9:uid="{00000000-0011-0000-FFFF-FFFF00000000}"/>
  </tableStyles>
  <colors>
    <mruColors>
      <color rgb="FF99CCFF"/>
      <color rgb="FFE3E9F5"/>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58561</xdr:rowOff>
    </xdr:from>
    <xdr:to>
      <xdr:col>2</xdr:col>
      <xdr:colOff>1181100</xdr:colOff>
      <xdr:row>0</xdr:row>
      <xdr:rowOff>876317</xdr:rowOff>
    </xdr:to>
    <xdr:pic>
      <xdr:nvPicPr>
        <xdr:cNvPr id="3" name="Picture 2">
          <a:extLst>
            <a:ext uri="{FF2B5EF4-FFF2-40B4-BE49-F238E27FC236}">
              <a16:creationId xmlns:a16="http://schemas.microsoft.com/office/drawing/2014/main" id="{51159020-4AAD-4DD0-90AA-FD8845592D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561"/>
          <a:ext cx="2228850" cy="81775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CSDA Secretariat" id="{C9C51EC5-B1CA-4886-9EE3-4EC163EF9320}" userId="S::info@ecsda.eu::eb509481-483d-4c40-9c9a-bf900a4075b3" providerId="AD"/>
  <person displayName="Kristjan Coklc" id="{98D65B43-909B-406C-A08B-C0661D793A7E}" userId="S::ix559@deutsche-boerse.com::fe80f28f-54ec-4411-96ce-630fb0d4a5e4" providerId="AD"/>
  <person displayName="Guest User" id="{1A6508A1-FB14-4AB9-9870-B1EF08D80C3D}" userId="S::urn:spo:anon#9a3f4685bb8735f299de2987e7c415da60a4b8f40e64bfddce3cdd4665096dd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Y45" totalsRowShown="0" headerRowDxfId="113" dataDxfId="112">
  <autoFilter ref="A5:Y45" xr:uid="{00000000-0009-0000-0100-000004000000}">
    <filterColumn colId="3">
      <filters>
        <filter val="ATHEXCSD"/>
      </filters>
    </filterColumn>
  </autoFilter>
  <sortState xmlns:xlrd2="http://schemas.microsoft.com/office/spreadsheetml/2017/richdata2" ref="A6:Y45">
    <sortCondition ref="B5:B45"/>
  </sortState>
  <tableColumns count="25">
    <tableColumn id="1" xr3:uid="{00000000-0010-0000-0100-000001000000}" name="Number" dataDxfId="111"/>
    <tableColumn id="2" xr3:uid="{00000000-0010-0000-0100-000002000000}" name="ISO country code" dataDxfId="110"/>
    <tableColumn id="3" xr3:uid="{00000000-0010-0000-0100-000003000000}" name="Group" dataDxfId="109"/>
    <tableColumn id="4" xr3:uid="{00000000-0010-0000-0100-000004000000}" name="Short Name" dataDxfId="108"/>
    <tableColumn id="5" xr3:uid="{00000000-0010-0000-0100-000005000000}" name="Full legal name" dataDxfId="107"/>
    <tableColumn id="6" xr3:uid="{00000000-0010-0000-0100-000006000000}" name="Registered address" dataDxfId="106"/>
    <tableColumn id="7" xr3:uid="{00000000-0010-0000-0100-000007000000}" name="Website" dataDxfId="105"/>
    <tableColumn id="8" xr3:uid="{00000000-0010-0000-0100-000008000000}" name="General email address" dataDxfId="104"/>
    <tableColumn id="21" xr3:uid="{00000000-0010-0000-0100-000015000000}" name="Membership_x000a_ECSDA, ACG, ACSDA, AECSD, AMEDA" dataDxfId="103"/>
    <tableColumn id="9" xr3:uid="{00000000-0010-0000-0100-000009000000}" name="LEI number of the CSD" dataDxfId="102"/>
    <tableColumn id="11" xr3:uid="{00000000-0010-0000-0100-00000B000000}" name="Total number of employees" dataDxfId="101"/>
    <tableColumn id="10" xr3:uid="{00000000-0010-0000-0100-00000A000000}" name="Equivalent Full time employees" dataDxfId="100"/>
    <tableColumn id="20" xr3:uid="{00000000-0010-0000-0100-000014000000}" name="CSDR Licence_x000a_(Yes/No/NA)" dataDxfId="99"/>
    <tableColumn id="12" xr3:uid="{00000000-0010-0000-0100-00000C000000}" name="Does your CSD has a banking licence (Yes/No)" dataDxfId="98"/>
    <tableColumn id="19" xr3:uid="{00000000-0010-0000-0100-000013000000}" name="Profit aim" dataDxfId="97"/>
    <tableColumn id="17" xr3:uid="{00000000-0010-0000-0100-000011000000}" name="Designated SSS under SFD" dataDxfId="96"/>
    <tableColumn id="16" xr3:uid="{00000000-0010-0000-0100-000010000000}" name="Eurosystem eligible SSS" dataDxfId="95"/>
    <tableColumn id="15" xr3:uid="{00000000-0010-0000-0100-00000F000000}" name="T2S Participation" dataDxfId="94"/>
    <tableColumn id="14" xr3:uid="{00000000-0010-0000-0100-00000E000000}" name="T2S currency" dataDxfId="93"/>
    <tableColumn id="13" xr3:uid="{00000000-0010-0000-0100-00000D000000}" name="BIS DVP model" dataDxfId="92"/>
    <tableColumn id="18" xr3:uid="{00000000-0010-0000-0100-000012000000}" name="Comments" dataDxfId="91"/>
    <tableColumn id="25" xr3:uid="{C22ED163-30F0-4015-9C13-23AC6B65B864}" name="Are you AML Compliant for your relations with your participants? Yes/No" dataDxfId="90"/>
    <tableColumn id="23" xr3:uid="{834EF70E-D718-4743-9972-D744B766579B}" name="Are you AML Compliant for your relations with the issuers? Yes/No" dataDxfId="89"/>
    <tableColumn id="26" xr3:uid="{004293C7-3E81-4EF9-8E7C-A6FF211FAEE9}" name="Other_x000a_Please specify" dataDxfId="88"/>
    <tableColumn id="22" xr3:uid="{00000000-0010-0000-0100-000016000000}" name=" Please describe the most important events for your CSD during the past year. " dataDxfId="87"/>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CB429-B9EC-4499-A613-ABFCE8A86E20}" name="Table1" displayName="Table1" ref="A6:H46" totalsRowShown="0" headerRowDxfId="86" dataDxfId="85">
  <autoFilter ref="A6:H46" xr:uid="{724CB429-B9EC-4499-A613-ABFCE8A86E20}"/>
  <tableColumns count="8">
    <tableColumn id="1" xr3:uid="{93FACB98-3147-4E99-BA69-81AD2919683E}" name="-" dataDxfId="84"/>
    <tableColumn id="2" xr3:uid="{24E96A33-2A67-4AA7-B4DD-5C9F3A766EDC}" name="1" dataDxfId="83"/>
    <tableColumn id="3" xr3:uid="{958BA4A9-5613-4813-A259-DCEC79F83C6C}" name="Name of the company" dataDxfId="82"/>
    <tableColumn id="4" xr3:uid="{5FA9D2E4-965B-488C-8A2A-3DBBB66B9021}" name="Please provide the total NUMBER of corporate action events involving payments" dataDxfId="81"/>
    <tableColumn id="5" xr3:uid="{21449E90-5B7D-4E2F-9D6C-2B3D58B28D3B}" name="Please provide total VALUE of corporate actions involving payments (in local currency) in MILLIONS i.e. '000 000.00'" dataDxfId="80"/>
    <tableColumn id="6" xr3:uid="{8D3CA01D-F0C0-42D6-8619-7659A871CF61}" name="Value in EUR" dataDxfId="79"/>
    <tableColumn id="7" xr3:uid="{9AE2594E-91FE-4D2B-9585-63E97563DB73}" name="Please provide the NUMBER of New issues _x000a_Total number of new ISIN codes of securities issued or safe-kept in the CSD from 1 January to 31 December" dataDxfId="78"/>
    <tableColumn id="8" xr3:uid="{2A55719D-C2B2-4D72-AB9B-CEC7E1CEAF06}" name="Please provide the NUMBER of_x000a_Redemptions _x000a_Total number of ISIN codes of securities issued or safe-kept in the CSD that are deleted. New or deleted ISIN codes of stripped securities are not considered." dataDxfId="77"/>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2" displayName="Tableau2" ref="A4:S45" totalsRowCount="1" headerRowDxfId="76" dataDxfId="75" totalsRowDxfId="74">
  <autoFilter ref="A4:S44" xr:uid="{00000000-0009-0000-0100-000002000000}"/>
  <sortState xmlns:xlrd2="http://schemas.microsoft.com/office/spreadsheetml/2017/richdata2" ref="A5:S44">
    <sortCondition ref="R4:R44"/>
  </sortState>
  <tableColumns count="19">
    <tableColumn id="1" xr3:uid="{00000000-0010-0000-0200-000001000000}" name="Number ECSDA members" dataDxfId="73" totalsRowDxfId="18"/>
    <tableColumn id="2" xr3:uid="{00000000-0010-0000-0200-000002000000}" name="Country ISO Code" dataDxfId="72" totalsRowDxfId="17"/>
    <tableColumn id="15" xr3:uid="{00000000-0010-0000-0200-00000F000000}" name="Member" dataDxfId="71" totalsRowDxfId="16"/>
    <tableColumn id="3" xr3:uid="{00000000-0010-0000-0200-000003000000}" name="Trade Repository Services" totalsRowFunction="custom" dataDxfId="70" totalsRowDxfId="15">
      <totalsRowFormula>SUM(D5:D44)</totalsRowFormula>
    </tableColumn>
    <tableColumn id="12" xr3:uid="{A8E2FBF2-0060-4A4B-913A-F7775BB47E84}" name="Matching" totalsRowFunction="custom" dataDxfId="69" totalsRowDxfId="14">
      <totalsRowFormula>SUM(E5:E44)</totalsRowFormula>
    </tableColumn>
    <tableColumn id="4" xr3:uid="{00000000-0010-0000-0200-000004000000}" name="Information Services" totalsRowFunction="custom" dataDxfId="68" totalsRowDxfId="13">
      <totalsRowFormula>SUM(F5:F44)</totalsRowFormula>
    </tableColumn>
    <tableColumn id="5" xr3:uid="{00000000-0010-0000-0200-000005000000}" name="National Numbering Agency Services" totalsRowFunction="custom" dataDxfId="67" totalsRowDxfId="12">
      <totalsRowFormula>SUM(G5:G44)</totalsRowFormula>
    </tableColumn>
    <tableColumn id="19" xr3:uid="{2A0CD2F4-65FA-4FB7-B854-1AAC8A2265EC}" name="Issuer services" totalsRowFunction="custom" dataDxfId="66" totalsRowDxfId="11">
      <totalsRowFormula>SUM(H5:H44)</totalsRowFormula>
    </tableColumn>
    <tableColumn id="6" xr3:uid="{00000000-0010-0000-0200-000006000000}" name="Technological solutions" totalsRowFunction="custom" dataDxfId="65" totalsRowDxfId="10">
      <totalsRowFormula>SUM(I5:I44)</totalsRowFormula>
    </tableColumn>
    <tableColumn id="18" xr3:uid="{63220635-B839-4614-BFC6-F84FF5C70542}" name="Securities Lending &amp; borrowing" totalsRowFunction="custom" dataDxfId="64" totalsRowDxfId="9">
      <totalsRowFormula>SUM(J5:J44)</totalsRowFormula>
    </tableColumn>
    <tableColumn id="7" xr3:uid="{00000000-0010-0000-0200-000007000000}" name="Triparty Services" totalsRowFunction="custom" dataDxfId="63" totalsRowDxfId="8">
      <totalsRowFormula>SUM(K5:K44)</totalsRowFormula>
    </tableColumn>
    <tableColumn id="8" xr3:uid="{00000000-0010-0000-0200-000008000000}" name="Legal Entity Identifier (LEI) Services" totalsRowFunction="custom" dataDxfId="62" totalsRowDxfId="7">
      <totalsRowFormula>SUM(L5:L44)</totalsRowFormula>
    </tableColumn>
    <tableColumn id="9" xr3:uid="{00000000-0010-0000-0200-000009000000}" name="Valuation Services" totalsRowFunction="custom" dataDxfId="61" totalsRowDxfId="6">
      <totalsRowFormula>SUM(M5:M44)</totalsRowFormula>
    </tableColumn>
    <tableColumn id="10" xr3:uid="{00000000-0010-0000-0200-00000A000000}" name="Cash Account and other Cash Services" totalsRowFunction="custom" dataDxfId="60" totalsRowDxfId="5">
      <totalsRowFormula>SUM(N5:N44)</totalsRowFormula>
    </tableColumn>
    <tableColumn id="11" xr3:uid="{00000000-0010-0000-0200-00000B000000}" name="e-Voting Platform" totalsRowFunction="custom" dataDxfId="59" totalsRowDxfId="4">
      <totalsRowFormula>SUM(O5:O44)</totalsRowFormula>
    </tableColumn>
    <tableColumn id="13" xr3:uid="{00000000-0010-0000-0200-00000D000000}" name="Funds Order Routing Platform" totalsRowFunction="custom" dataDxfId="58" totalsRowDxfId="3">
      <totalsRowFormula>SUM(P5:P44)</totalsRowFormula>
    </tableColumn>
    <tableColumn id="16" xr3:uid="{00000000-0010-0000-0200-000010000000}" name="None of the previous" totalsRowFunction="custom" dataDxfId="57" totalsRowDxfId="2">
      <totalsRowFormula>SUM(Q5:Q44)</totalsRowFormula>
    </tableColumn>
    <tableColumn id="17" xr3:uid="{4C394A3D-7E30-42B1-B625-953FA60C2ABC}" name="Use of DLT" totalsRowFunction="custom" dataDxfId="56" totalsRowDxfId="1">
      <totalsRowFormula>SUM(R5:R44)</totalsRowFormula>
    </tableColumn>
    <tableColumn id="14" xr3:uid="{00000000-0010-0000-0200-00000E000000}" name="Other (please explain, also specify how DLT is used and in which stage is the project, if at all)" dataDxfId="55" totalsRowDxfId="0"/>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F31" dT="2021-06-01T07:13:54.62" personId="{1A6508A1-FB14-4AB9-9870-B1EF08D80C3D}" id="{580DDA5F-5A9B-412F-A06E-9142BC13E354}">
    <text>via Nordea</text>
  </threadedComment>
  <threadedComment ref="X37" dT="2023-03-06T16:54:19.98" personId="{98D65B43-909B-406C-A08B-C0661D793A7E}" id="{733ACD38-0C16-476F-B861-40CB913A34F9}">
    <text>Via Citi Kazakhstan</text>
  </threadedComment>
  <threadedComment ref="G54" dT="2021-05-25T10:11:19.38" personId="{1A6508A1-FB14-4AB9-9870-B1EF08D80C3D}" id="{680B167E-9733-4DA7-B73C-BE033E04D56C}">
    <text>Operator: Citibank Europe plc</text>
  </threadedComment>
  <threadedComment ref="AE58" dT="2023-02-17T13:27:10.72" personId="{C9C51EC5-B1CA-4886-9EE3-4EC163EF9320}" id="{B0DC99DC-67FD-43C5-9538-3F335661D854}">
    <text>For which instruments?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www.ckdd.me/" TargetMode="External"/><Relationship Id="rId18" Type="http://schemas.openxmlformats.org/officeDocument/2006/relationships/hyperlink" Target="mailto:interbolsa@euronext.com" TargetMode="External"/><Relationship Id="rId26" Type="http://schemas.openxmlformats.org/officeDocument/2006/relationships/hyperlink" Target="https://www.euroclear.com/finland/en.html" TargetMode="External"/><Relationship Id="rId39" Type="http://schemas.openxmlformats.org/officeDocument/2006/relationships/hyperlink" Target="mailto:web@clearstream.com" TargetMode="External"/><Relationship Id="rId21" Type="http://schemas.openxmlformats.org/officeDocument/2006/relationships/hyperlink" Target="https://www.euroclear.com/services/en/provider-homepage/euroclear-bank.html" TargetMode="External"/><Relationship Id="rId34" Type="http://schemas.openxmlformats.org/officeDocument/2006/relationships/hyperlink" Target="https://www.vp.dk/" TargetMode="External"/><Relationship Id="rId42" Type="http://schemas.openxmlformats.org/officeDocument/2006/relationships/hyperlink" Target="mailto:vbm@vbm.is" TargetMode="External"/><Relationship Id="rId47" Type="http://schemas.openxmlformats.org/officeDocument/2006/relationships/hyperlink" Target="https://www.euroclear.com/services/en/provider-homepage/euroclear-belgium.html" TargetMode="External"/><Relationship Id="rId50" Type="http://schemas.openxmlformats.org/officeDocument/2006/relationships/hyperlink" Target="https://www.csd-bg.bg/" TargetMode="External"/><Relationship Id="rId55" Type="http://schemas.openxmlformats.org/officeDocument/2006/relationships/hyperlink" Target="https://english.keler.hu/" TargetMode="External"/><Relationship Id="rId63" Type="http://schemas.openxmlformats.org/officeDocument/2006/relationships/hyperlink" Target="https://www-en.kdd.si/" TargetMode="External"/><Relationship Id="rId68" Type="http://schemas.openxmlformats.org/officeDocument/2006/relationships/hyperlink" Target="https://www.euroclear.com/services/en/provider-homepage/euroclear-uk-ireland.html" TargetMode="External"/><Relationship Id="rId76" Type="http://schemas.openxmlformats.org/officeDocument/2006/relationships/printerSettings" Target="../printerSettings/printerSettings1.bin"/><Relationship Id="rId7" Type="http://schemas.openxmlformats.org/officeDocument/2006/relationships/hyperlink" Target="mailto:skdd@skdd.hr" TargetMode="External"/><Relationship Id="rId71" Type="http://schemas.openxmlformats.org/officeDocument/2006/relationships/hyperlink" Target="mailto:customer.relations@euroclear.com" TargetMode="External"/><Relationship Id="rId2" Type="http://schemas.openxmlformats.org/officeDocument/2006/relationships/hyperlink" Target="http://www.ecb.int/paym/coll/coll/eligiblesss/html/index.en.html" TargetMode="External"/><Relationship Id="rId16" Type="http://schemas.openxmlformats.org/officeDocument/2006/relationships/hyperlink" Target="mailto:info@rvp.ba" TargetMode="External"/><Relationship Id="rId29" Type="http://schemas.openxmlformats.org/officeDocument/2006/relationships/hyperlink" Target="https://www.dcu.md/" TargetMode="External"/><Relationship Id="rId11" Type="http://schemas.openxmlformats.org/officeDocument/2006/relationships/hyperlink" Target="mailto:borza@borzamalta.com.mt" TargetMode="External"/><Relationship Id="rId24" Type="http://schemas.openxmlformats.org/officeDocument/2006/relationships/hyperlink" Target="mailto:cdcp@cdcp.cz" TargetMode="External"/><Relationship Id="rId32" Type="http://schemas.openxmlformats.org/officeDocument/2006/relationships/hyperlink" Target="https://www.roclear.ro/" TargetMode="External"/><Relationship Id="rId37" Type="http://schemas.openxmlformats.org/officeDocument/2006/relationships/hyperlink" Target="mailto:vps@vps.no" TargetMode="External"/><Relationship Id="rId40" Type="http://schemas.openxmlformats.org/officeDocument/2006/relationships/hyperlink" Target="https://www.clearstream.com/" TargetMode="External"/><Relationship Id="rId45" Type="http://schemas.openxmlformats.org/officeDocument/2006/relationships/hyperlink" Target="mailto:cdhv@cdhv.mk" TargetMode="External"/><Relationship Id="rId53" Type="http://schemas.openxmlformats.org/officeDocument/2006/relationships/hyperlink" Target="https://www.iberclear.es/ing/Home" TargetMode="External"/><Relationship Id="rId58" Type="http://schemas.openxmlformats.org/officeDocument/2006/relationships/hyperlink" Target="mailto:ptd@aix.kz" TargetMode="External"/><Relationship Id="rId66" Type="http://schemas.openxmlformats.org/officeDocument/2006/relationships/hyperlink" Target="https://www.mkk.com.tr/en-us/Pages/home.aspx" TargetMode="External"/><Relationship Id="rId74" Type="http://schemas.openxmlformats.org/officeDocument/2006/relationships/hyperlink" Target="http://www.crhov.rs/" TargetMode="External"/><Relationship Id="rId79" Type="http://schemas.openxmlformats.org/officeDocument/2006/relationships/comments" Target="../comments1.xml"/><Relationship Id="rId5" Type="http://schemas.openxmlformats.org/officeDocument/2006/relationships/hyperlink" Target="https://www.csd.ua/index.php" TargetMode="External"/><Relationship Id="rId61" Type="http://schemas.openxmlformats.org/officeDocument/2006/relationships/hyperlink" Target="https://www.luxcsd.com/luxcsd-en/" TargetMode="External"/><Relationship Id="rId10" Type="http://schemas.openxmlformats.org/officeDocument/2006/relationships/hyperlink" Target="mailto:csd@nasdaq.com" TargetMode="External"/><Relationship Id="rId19" Type="http://schemas.openxmlformats.org/officeDocument/2006/relationships/hyperlink" Target="mailto:info@crhovrs.org" TargetMode="External"/><Relationship Id="rId31" Type="http://schemas.openxmlformats.org/officeDocument/2006/relationships/hyperlink" Target="mailto:kdpw@kdpw.pl" TargetMode="External"/><Relationship Id="rId44" Type="http://schemas.openxmlformats.org/officeDocument/2006/relationships/hyperlink" Target="http://www.cdhv.mk/Default.aspx?lng=2" TargetMode="External"/><Relationship Id="rId52" Type="http://schemas.openxmlformats.org/officeDocument/2006/relationships/hyperlink" Target="http://www.cse.com.cy/en-GB/central-depository/" TargetMode="External"/><Relationship Id="rId60" Type="http://schemas.openxmlformats.org/officeDocument/2006/relationships/hyperlink" Target="mailto:csd@kacd.kz;&#160;web@kacd.kz" TargetMode="External"/><Relationship Id="rId65" Type="http://schemas.openxmlformats.org/officeDocument/2006/relationships/hyperlink" Target="mailto:international@cdcp.sk" TargetMode="External"/><Relationship Id="rId73" Type="http://schemas.openxmlformats.org/officeDocument/2006/relationships/hyperlink" Target="mailto:protocol@athexgroup.gr" TargetMode="External"/><Relationship Id="rId78" Type="http://schemas.openxmlformats.org/officeDocument/2006/relationships/table" Target="../tables/table1.xml"/><Relationship Id="rId4" Type="http://schemas.openxmlformats.org/officeDocument/2006/relationships/hyperlink" Target="mailto:pr@csd.ua" TargetMode="External"/><Relationship Id="rId9" Type="http://schemas.openxmlformats.org/officeDocument/2006/relationships/hyperlink" Target="https://nasdaqcsd.com/" TargetMode="External"/><Relationship Id="rId14" Type="http://schemas.openxmlformats.org/officeDocument/2006/relationships/hyperlink" Target="mailto:info@ckdd.me" TargetMode="External"/><Relationship Id="rId22" Type="http://schemas.openxmlformats.org/officeDocument/2006/relationships/hyperlink" Target="mailto:info@csd-bg.bg" TargetMode="External"/><Relationship Id="rId27" Type="http://schemas.openxmlformats.org/officeDocument/2006/relationships/hyperlink" Target="mailto:commercial.finland@euroclear.eu" TargetMode="External"/><Relationship Id="rId30" Type="http://schemas.openxmlformats.org/officeDocument/2006/relationships/hyperlink" Target="http://www.kdpw.pl/en/Pages/Home_en.aspx" TargetMode="External"/><Relationship Id="rId35" Type="http://schemas.openxmlformats.org/officeDocument/2006/relationships/hyperlink" Target="mailto:vp_postkasse@euronext.com" TargetMode="External"/><Relationship Id="rId43" Type="http://schemas.openxmlformats.org/officeDocument/2006/relationships/hyperlink" Target="https://www.vbm.is/english/" TargetMode="External"/><Relationship Id="rId48" Type="http://schemas.openxmlformats.org/officeDocument/2006/relationships/hyperlink" Target="https://www.oekb-csd.at/en" TargetMode="External"/><Relationship Id="rId56" Type="http://schemas.openxmlformats.org/officeDocument/2006/relationships/hyperlink" Target="mailto:KELER@KELER.HU" TargetMode="External"/><Relationship Id="rId64" Type="http://schemas.openxmlformats.org/officeDocument/2006/relationships/hyperlink" Target="https://www.cdcp.sk/cdcpweb/en/" TargetMode="External"/><Relationship Id="rId69" Type="http://schemas.openxmlformats.org/officeDocument/2006/relationships/hyperlink" Target="mailto:EUI.RegulatoryTeam@Euroclear.com" TargetMode="External"/><Relationship Id="rId77" Type="http://schemas.openxmlformats.org/officeDocument/2006/relationships/vmlDrawing" Target="../drawings/vmlDrawing1.vml"/><Relationship Id="rId8" Type="http://schemas.openxmlformats.org/officeDocument/2006/relationships/hyperlink" Target="https://www.euroclear.com/services/en/provider-homepage/euroclear-nederland.html" TargetMode="External"/><Relationship Id="rId51" Type="http://schemas.openxmlformats.org/officeDocument/2006/relationships/hyperlink" Target="mailto:info@cse.com.cy" TargetMode="External"/><Relationship Id="rId72" Type="http://schemas.openxmlformats.org/officeDocument/2006/relationships/hyperlink" Target="https://www.athexgroup.gr/athexcsd" TargetMode="External"/><Relationship Id="rId3" Type="http://schemas.openxmlformats.org/officeDocument/2006/relationships/hyperlink" Target="https://www.ecb.europa.eu/paym/target/t2s/html/index.en.html" TargetMode="External"/><Relationship Id="rId12" Type="http://schemas.openxmlformats.org/officeDocument/2006/relationships/hyperlink" Target="https://www.borzamalta.com.mt/csd" TargetMode="External"/><Relationship Id="rId17" Type="http://schemas.openxmlformats.org/officeDocument/2006/relationships/hyperlink" Target="https://www.euronext.com/en/post-trade/euronext-securities/porto" TargetMode="External"/><Relationship Id="rId25" Type="http://schemas.openxmlformats.org/officeDocument/2006/relationships/hyperlink" Target="https://www.cdcp.cz/?lang=en" TargetMode="External"/><Relationship Id="rId33" Type="http://schemas.openxmlformats.org/officeDocument/2006/relationships/hyperlink" Target="mailto:contact@depozitarulcentral.ro" TargetMode="External"/><Relationship Id="rId38" Type="http://schemas.openxmlformats.org/officeDocument/2006/relationships/hyperlink" Target="https://www.clearstream.com/" TargetMode="External"/><Relationship Id="rId46" Type="http://schemas.openxmlformats.org/officeDocument/2006/relationships/hyperlink" Target="https://www.euroclear.com/services/en/provider-homepage/euroclear-france.html" TargetMode="External"/><Relationship Id="rId59" Type="http://schemas.openxmlformats.org/officeDocument/2006/relationships/hyperlink" Target="http://www.kcsd.kz/" TargetMode="External"/><Relationship Id="rId67" Type="http://schemas.openxmlformats.org/officeDocument/2006/relationships/hyperlink" Target="mailto:international.relations@mkk.com.tr" TargetMode="External"/><Relationship Id="rId20" Type="http://schemas.openxmlformats.org/officeDocument/2006/relationships/hyperlink" Target="https://www.crhovrs.org/index.php/en/" TargetMode="External"/><Relationship Id="rId41" Type="http://schemas.openxmlformats.org/officeDocument/2006/relationships/hyperlink" Target="mailto:web@clearstream.com" TargetMode="External"/><Relationship Id="rId54" Type="http://schemas.openxmlformats.org/officeDocument/2006/relationships/hyperlink" Target="mailto:entidadesiberclear@grupobme.es" TargetMode="External"/><Relationship Id="rId62" Type="http://schemas.openxmlformats.org/officeDocument/2006/relationships/hyperlink" Target="mailto:info@kdd.si" TargetMode="External"/><Relationship Id="rId70" Type="http://schemas.openxmlformats.org/officeDocument/2006/relationships/hyperlink" Target="https://www.euroclear.com/services/en/provider-homepage/euroclear-sweden.html" TargetMode="External"/><Relationship Id="rId75" Type="http://schemas.openxmlformats.org/officeDocument/2006/relationships/hyperlink" Target="mailto:office@crhov.rs" TargetMode="External"/><Relationship Id="rId1" Type="http://schemas.openxmlformats.org/officeDocument/2006/relationships/hyperlink" Target="http://ec.europa.eu/internal_market/financial-markets/settlement/dir-98-26-art10-national_en.htm" TargetMode="External"/><Relationship Id="rId6" Type="http://schemas.openxmlformats.org/officeDocument/2006/relationships/hyperlink" Target="https://www.skdd.hr/" TargetMode="External"/><Relationship Id="rId15" Type="http://schemas.openxmlformats.org/officeDocument/2006/relationships/hyperlink" Target="http://www.rvp.ba/english/" TargetMode="External"/><Relationship Id="rId23" Type="http://schemas.openxmlformats.org/officeDocument/2006/relationships/hyperlink" Target="https://www.six-group.com/en/products-services/securities-services/settlement-and-custody.html" TargetMode="External"/><Relationship Id="rId28" Type="http://schemas.openxmlformats.org/officeDocument/2006/relationships/hyperlink" Target="mailto:dcu@dcu.md" TargetMode="External"/><Relationship Id="rId36" Type="http://schemas.openxmlformats.org/officeDocument/2006/relationships/hyperlink" Target="https://www.vps.no/pub/about-us/about-vps/?lang=en" TargetMode="External"/><Relationship Id="rId49" Type="http://schemas.openxmlformats.org/officeDocument/2006/relationships/hyperlink" Target="mailto:csd@oekb-csd.at" TargetMode="External"/><Relationship Id="rId57" Type="http://schemas.openxmlformats.org/officeDocument/2006/relationships/hyperlink" Target="https://www.aix.kz/clearing-settlement/about-aix-csd/"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S48"/>
  <sheetViews>
    <sheetView zoomScale="96" zoomScaleNormal="96" workbookViewId="0">
      <pane xSplit="4" ySplit="5" topLeftCell="Y44" activePane="bottomRight" state="frozen"/>
      <selection pane="topRight"/>
      <selection pane="bottomLeft"/>
      <selection pane="bottomRight" activeCell="Y44" sqref="Y44"/>
    </sheetView>
  </sheetViews>
  <sheetFormatPr defaultColWidth="11.42578125" defaultRowHeight="15" customHeight="1"/>
  <cols>
    <col min="1" max="1" width="16.42578125" style="6" customWidth="1"/>
    <col min="2" max="2" width="7.5703125" style="6" customWidth="1"/>
    <col min="3" max="3" width="11.42578125" style="6" customWidth="1"/>
    <col min="4" max="4" width="24.5703125" style="6" customWidth="1"/>
    <col min="5" max="5" width="39.5703125" style="6" customWidth="1"/>
    <col min="6" max="6" width="81.7109375" style="6" customWidth="1"/>
    <col min="7" max="7" width="44.140625" style="6" customWidth="1"/>
    <col min="8" max="8" width="49.140625" style="5" customWidth="1"/>
    <col min="9" max="9" width="26.140625" style="6" bestFit="1" customWidth="1"/>
    <col min="10" max="10" width="26" style="55" customWidth="1"/>
    <col min="11" max="11" width="31.42578125" style="112" customWidth="1"/>
    <col min="12" max="12" width="15.85546875" style="2" customWidth="1"/>
    <col min="13" max="13" width="27.42578125" style="113" customWidth="1"/>
    <col min="14" max="14" width="20.42578125" style="6" customWidth="1"/>
    <col min="15" max="15" width="38.42578125" style="6" customWidth="1"/>
    <col min="16" max="16" width="24.28515625" style="6" customWidth="1"/>
    <col min="17" max="17" width="13.85546875" style="6" customWidth="1"/>
    <col min="18" max="18" width="14.28515625" style="6" customWidth="1"/>
    <col min="19" max="19" width="17.28515625" style="6" customWidth="1"/>
    <col min="21" max="23" width="25.28515625" style="6" customWidth="1"/>
    <col min="24" max="24" width="41.85546875" style="6" customWidth="1"/>
    <col min="25" max="25" width="153.7109375" style="6" customWidth="1"/>
    <col min="26" max="26" width="17.28515625" style="33" customWidth="1"/>
    <col min="27" max="27" width="58.42578125" style="61" customWidth="1"/>
    <col min="28" max="54" width="11.42578125" style="33"/>
    <col min="55" max="16384" width="11.42578125" style="6"/>
  </cols>
  <sheetData>
    <row r="1" spans="1:97" s="33" customFormat="1">
      <c r="H1" s="32"/>
      <c r="J1" s="38"/>
      <c r="K1" s="42"/>
      <c r="L1" s="34"/>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row>
    <row r="2" spans="1:97" s="36" customFormat="1" ht="33.6" customHeight="1">
      <c r="A2" s="35" t="s">
        <v>0</v>
      </c>
      <c r="E2" s="33"/>
      <c r="H2" s="29"/>
      <c r="J2" s="54"/>
      <c r="K2" s="43"/>
      <c r="L2" s="37"/>
      <c r="R2" s="36" t="s">
        <v>1</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row>
    <row r="3" spans="1:97" s="33" customFormat="1">
      <c r="A3" s="66" t="s">
        <v>2</v>
      </c>
      <c r="B3" s="65"/>
      <c r="C3" s="65"/>
      <c r="D3" s="65"/>
      <c r="E3" s="65"/>
      <c r="H3" s="32"/>
      <c r="J3" s="38"/>
      <c r="K3" s="42"/>
      <c r="L3" s="34"/>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row>
    <row r="4" spans="1:97" s="33" customFormat="1" ht="3" customHeight="1">
      <c r="G4" s="33" t="s">
        <v>3</v>
      </c>
      <c r="H4" s="32"/>
      <c r="J4" s="38"/>
      <c r="K4" s="42"/>
      <c r="L4" s="34"/>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row>
    <row r="5" spans="1:97" ht="60" customHeight="1">
      <c r="A5" s="325" t="s">
        <v>4</v>
      </c>
      <c r="B5" s="325" t="s">
        <v>5</v>
      </c>
      <c r="C5" s="325" t="s">
        <v>6</v>
      </c>
      <c r="D5" s="325" t="s">
        <v>7</v>
      </c>
      <c r="E5" s="325" t="s">
        <v>8</v>
      </c>
      <c r="F5" s="325" t="s">
        <v>9</v>
      </c>
      <c r="G5" s="325" t="s">
        <v>10</v>
      </c>
      <c r="H5" s="325" t="s">
        <v>11</v>
      </c>
      <c r="I5" s="326" t="s">
        <v>12</v>
      </c>
      <c r="J5" s="335" t="s">
        <v>13</v>
      </c>
      <c r="K5" s="327" t="s">
        <v>14</v>
      </c>
      <c r="L5" s="326" t="s">
        <v>15</v>
      </c>
      <c r="M5" s="326" t="s">
        <v>16</v>
      </c>
      <c r="N5" s="326" t="s">
        <v>17</v>
      </c>
      <c r="O5" s="326" t="s">
        <v>18</v>
      </c>
      <c r="P5" s="328" t="s">
        <v>19</v>
      </c>
      <c r="Q5" s="328" t="s">
        <v>20</v>
      </c>
      <c r="R5" s="328" t="s">
        <v>21</v>
      </c>
      <c r="S5" s="326" t="s">
        <v>22</v>
      </c>
      <c r="T5" s="326" t="s">
        <v>23</v>
      </c>
      <c r="U5" s="326" t="s">
        <v>24</v>
      </c>
      <c r="V5" s="326" t="s">
        <v>25</v>
      </c>
      <c r="W5" s="326" t="s">
        <v>26</v>
      </c>
      <c r="X5" s="326" t="s">
        <v>27</v>
      </c>
      <c r="Y5" s="326" t="s">
        <v>28</v>
      </c>
      <c r="AA5" s="33"/>
      <c r="BB5" s="6"/>
    </row>
    <row r="6" spans="1:97" s="105" customFormat="1">
      <c r="A6" s="630">
        <v>1</v>
      </c>
      <c r="B6" s="631" t="s">
        <v>29</v>
      </c>
      <c r="C6" s="631" t="s">
        <v>30</v>
      </c>
      <c r="D6" s="631" t="s">
        <v>31</v>
      </c>
      <c r="E6" s="631" t="s">
        <v>32</v>
      </c>
      <c r="F6" s="631" t="s">
        <v>33</v>
      </c>
      <c r="G6" s="632" t="s">
        <v>34</v>
      </c>
      <c r="H6" s="632" t="s">
        <v>35</v>
      </c>
      <c r="I6" s="633" t="s">
        <v>36</v>
      </c>
      <c r="J6" s="634" t="s">
        <v>37</v>
      </c>
      <c r="K6" s="635">
        <v>33</v>
      </c>
      <c r="L6" s="635">
        <v>30.74</v>
      </c>
      <c r="M6" s="633" t="s">
        <v>38</v>
      </c>
      <c r="N6" s="630" t="s">
        <v>38</v>
      </c>
      <c r="O6" s="630" t="s">
        <v>39</v>
      </c>
      <c r="P6" s="630" t="s">
        <v>38</v>
      </c>
      <c r="Q6" s="630" t="s">
        <v>38</v>
      </c>
      <c r="R6" s="630" t="s">
        <v>38</v>
      </c>
      <c r="S6" s="630" t="s">
        <v>40</v>
      </c>
      <c r="T6" s="634" t="s">
        <v>41</v>
      </c>
      <c r="U6" s="636"/>
      <c r="V6" s="636" t="s">
        <v>38</v>
      </c>
      <c r="W6" s="636" t="s">
        <v>38</v>
      </c>
      <c r="X6" s="637"/>
      <c r="Y6" s="637"/>
      <c r="Z6" s="87"/>
      <c r="AA6" s="87"/>
      <c r="AB6" s="87"/>
      <c r="AC6" s="87"/>
      <c r="AD6" s="87"/>
      <c r="AE6" s="87"/>
      <c r="AF6" s="87"/>
      <c r="AG6" s="87"/>
      <c r="AH6" s="87"/>
    </row>
    <row r="7" spans="1:97" s="87" customFormat="1" ht="51">
      <c r="A7" s="638">
        <v>2</v>
      </c>
      <c r="B7" s="639" t="s">
        <v>42</v>
      </c>
      <c r="C7" s="639" t="s">
        <v>43</v>
      </c>
      <c r="D7" s="639" t="s">
        <v>44</v>
      </c>
      <c r="E7" s="639" t="s">
        <v>45</v>
      </c>
      <c r="F7" s="639" t="s">
        <v>46</v>
      </c>
      <c r="G7" s="640" t="s">
        <v>47</v>
      </c>
      <c r="H7" s="640" t="s">
        <v>48</v>
      </c>
      <c r="I7" s="641" t="s">
        <v>36</v>
      </c>
      <c r="J7" s="642"/>
      <c r="K7" s="643">
        <v>19</v>
      </c>
      <c r="L7" s="644">
        <v>19</v>
      </c>
      <c r="M7" s="641" t="s">
        <v>49</v>
      </c>
      <c r="N7" s="638" t="s">
        <v>50</v>
      </c>
      <c r="O7" s="638" t="s">
        <v>39</v>
      </c>
      <c r="P7" s="638" t="s">
        <v>50</v>
      </c>
      <c r="Q7" s="638" t="s">
        <v>50</v>
      </c>
      <c r="R7" s="638" t="s">
        <v>50</v>
      </c>
      <c r="S7" s="638" t="s">
        <v>51</v>
      </c>
      <c r="T7" s="642" t="s">
        <v>52</v>
      </c>
      <c r="U7" s="642" t="s">
        <v>53</v>
      </c>
      <c r="V7" s="642"/>
      <c r="W7" s="642"/>
      <c r="X7" s="642"/>
      <c r="Y7" s="645" t="s">
        <v>54</v>
      </c>
    </row>
    <row r="8" spans="1:97" s="51" customFormat="1" ht="25.5">
      <c r="A8" s="646">
        <v>3</v>
      </c>
      <c r="B8" s="647" t="s">
        <v>42</v>
      </c>
      <c r="C8" s="647" t="s">
        <v>43</v>
      </c>
      <c r="D8" s="647" t="s">
        <v>55</v>
      </c>
      <c r="E8" s="647" t="s">
        <v>56</v>
      </c>
      <c r="F8" s="647" t="s">
        <v>57</v>
      </c>
      <c r="G8" s="648" t="s">
        <v>58</v>
      </c>
      <c r="H8" s="648" t="s">
        <v>59</v>
      </c>
      <c r="I8" s="649" t="s">
        <v>36</v>
      </c>
      <c r="J8" s="650"/>
      <c r="K8" s="651">
        <v>27</v>
      </c>
      <c r="L8" s="652">
        <v>27</v>
      </c>
      <c r="M8" s="649" t="s">
        <v>51</v>
      </c>
      <c r="N8" s="649" t="s">
        <v>50</v>
      </c>
      <c r="O8" s="646" t="s">
        <v>39</v>
      </c>
      <c r="P8" s="646" t="s">
        <v>50</v>
      </c>
      <c r="Q8" s="646" t="s">
        <v>50</v>
      </c>
      <c r="R8" s="646" t="s">
        <v>50</v>
      </c>
      <c r="S8" s="646" t="s">
        <v>51</v>
      </c>
      <c r="T8" s="650" t="s">
        <v>52</v>
      </c>
      <c r="U8" s="650" t="s">
        <v>60</v>
      </c>
      <c r="V8" s="650"/>
      <c r="W8" s="650"/>
      <c r="X8" s="650"/>
      <c r="Y8" s="653"/>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row>
    <row r="9" spans="1:97" s="51" customFormat="1" ht="25.5">
      <c r="A9" s="638">
        <v>4</v>
      </c>
      <c r="B9" s="639" t="s">
        <v>61</v>
      </c>
      <c r="C9" s="639" t="s">
        <v>30</v>
      </c>
      <c r="D9" s="639" t="s">
        <v>62</v>
      </c>
      <c r="E9" s="647" t="s">
        <v>62</v>
      </c>
      <c r="F9" s="647" t="s">
        <v>63</v>
      </c>
      <c r="G9" s="648" t="s">
        <v>64</v>
      </c>
      <c r="H9" s="648"/>
      <c r="I9" s="649" t="s">
        <v>36</v>
      </c>
      <c r="J9" s="650" t="s">
        <v>65</v>
      </c>
      <c r="K9" s="651"/>
      <c r="L9" s="652">
        <v>3914</v>
      </c>
      <c r="M9" s="649" t="s">
        <v>38</v>
      </c>
      <c r="N9" s="649" t="s">
        <v>38</v>
      </c>
      <c r="O9" s="646" t="s">
        <v>39</v>
      </c>
      <c r="P9" s="646" t="s">
        <v>38</v>
      </c>
      <c r="Q9" s="646" t="s">
        <v>38</v>
      </c>
      <c r="R9" s="646" t="s">
        <v>50</v>
      </c>
      <c r="S9" s="646" t="s">
        <v>51</v>
      </c>
      <c r="T9" s="650" t="s">
        <v>41</v>
      </c>
      <c r="U9" s="650" t="s">
        <v>51</v>
      </c>
      <c r="V9" s="650"/>
      <c r="W9" s="650"/>
      <c r="X9" s="650"/>
      <c r="Y9" s="653"/>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row>
    <row r="10" spans="1:97" s="51" customFormat="1" ht="25.5">
      <c r="A10" s="646">
        <v>5</v>
      </c>
      <c r="B10" s="647" t="s">
        <v>61</v>
      </c>
      <c r="C10" s="647" t="s">
        <v>30</v>
      </c>
      <c r="D10" s="647" t="s">
        <v>66</v>
      </c>
      <c r="E10" s="647" t="s">
        <v>66</v>
      </c>
      <c r="F10" s="647" t="s">
        <v>63</v>
      </c>
      <c r="G10" s="648" t="s">
        <v>67</v>
      </c>
      <c r="H10" s="648"/>
      <c r="I10" s="649" t="s">
        <v>36</v>
      </c>
      <c r="J10" s="654" t="s">
        <v>68</v>
      </c>
      <c r="K10" s="655">
        <v>43</v>
      </c>
      <c r="L10" s="656">
        <v>40.700000000000003</v>
      </c>
      <c r="M10" s="649" t="s">
        <v>38</v>
      </c>
      <c r="N10" s="649" t="s">
        <v>50</v>
      </c>
      <c r="O10" s="646" t="s">
        <v>39</v>
      </c>
      <c r="P10" s="646" t="s">
        <v>38</v>
      </c>
      <c r="Q10" s="646" t="s">
        <v>50</v>
      </c>
      <c r="R10" s="646" t="s">
        <v>38</v>
      </c>
      <c r="S10" s="646" t="s">
        <v>40</v>
      </c>
      <c r="T10" s="650" t="s">
        <v>41</v>
      </c>
      <c r="U10" s="650" t="s">
        <v>51</v>
      </c>
      <c r="V10" s="650"/>
      <c r="W10" s="650"/>
      <c r="X10" s="650"/>
      <c r="Y10" s="653"/>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row>
    <row r="11" spans="1:97" s="51" customFormat="1" ht="76.5">
      <c r="A11" s="646">
        <v>6</v>
      </c>
      <c r="B11" s="647" t="s">
        <v>69</v>
      </c>
      <c r="C11" s="647" t="s">
        <v>70</v>
      </c>
      <c r="D11" s="647" t="s">
        <v>71</v>
      </c>
      <c r="E11" s="647" t="s">
        <v>72</v>
      </c>
      <c r="F11" s="647" t="s">
        <v>73</v>
      </c>
      <c r="G11" s="657" t="s">
        <v>74</v>
      </c>
      <c r="H11" s="648" t="s">
        <v>75</v>
      </c>
      <c r="I11" s="649" t="s">
        <v>36</v>
      </c>
      <c r="J11" s="650" t="s">
        <v>76</v>
      </c>
      <c r="K11" s="651">
        <v>26</v>
      </c>
      <c r="L11" s="651">
        <v>2</v>
      </c>
      <c r="M11" s="649" t="s">
        <v>38</v>
      </c>
      <c r="N11" s="649" t="s">
        <v>50</v>
      </c>
      <c r="O11" s="646" t="s">
        <v>39</v>
      </c>
      <c r="P11" s="646" t="s">
        <v>38</v>
      </c>
      <c r="Q11" s="646" t="s">
        <v>50</v>
      </c>
      <c r="R11" s="646" t="s">
        <v>50</v>
      </c>
      <c r="S11" s="646" t="s">
        <v>51</v>
      </c>
      <c r="T11" s="650" t="s">
        <v>77</v>
      </c>
      <c r="U11" s="650" t="s">
        <v>51</v>
      </c>
      <c r="V11" s="650" t="s">
        <v>78</v>
      </c>
      <c r="W11" s="650" t="s">
        <v>78</v>
      </c>
      <c r="X11" s="650"/>
      <c r="Y11" s="653" t="s">
        <v>79</v>
      </c>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row>
    <row r="12" spans="1:97" s="51" customFormat="1" ht="38.25">
      <c r="A12" s="646">
        <v>7</v>
      </c>
      <c r="B12" s="647" t="s">
        <v>80</v>
      </c>
      <c r="C12" s="647" t="s">
        <v>43</v>
      </c>
      <c r="D12" s="647" t="s">
        <v>81</v>
      </c>
      <c r="E12" s="647" t="s">
        <v>82</v>
      </c>
      <c r="F12" s="647" t="s">
        <v>83</v>
      </c>
      <c r="G12" s="658" t="s">
        <v>84</v>
      </c>
      <c r="H12" s="648"/>
      <c r="I12" s="649" t="s">
        <v>36</v>
      </c>
      <c r="J12" s="650" t="s">
        <v>85</v>
      </c>
      <c r="K12" s="651"/>
      <c r="L12" s="659">
        <v>238.6</v>
      </c>
      <c r="M12" s="649" t="s">
        <v>51</v>
      </c>
      <c r="N12" s="649" t="s">
        <v>50</v>
      </c>
      <c r="O12" s="646" t="s">
        <v>39</v>
      </c>
      <c r="P12" s="646" t="s">
        <v>50</v>
      </c>
      <c r="Q12" s="646" t="s">
        <v>50</v>
      </c>
      <c r="R12" s="646" t="s">
        <v>38</v>
      </c>
      <c r="S12" s="646" t="s">
        <v>40</v>
      </c>
      <c r="T12" s="650" t="s">
        <v>41</v>
      </c>
      <c r="U12" s="650" t="s">
        <v>51</v>
      </c>
      <c r="V12" s="646" t="s">
        <v>38</v>
      </c>
      <c r="W12" s="646" t="s">
        <v>38</v>
      </c>
      <c r="X12" s="650"/>
      <c r="Y12" s="653"/>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row>
    <row r="13" spans="1:97" s="62" customFormat="1" ht="60">
      <c r="A13" s="638">
        <v>8</v>
      </c>
      <c r="B13" s="639" t="s">
        <v>86</v>
      </c>
      <c r="C13" s="639" t="s">
        <v>30</v>
      </c>
      <c r="D13" s="639" t="s">
        <v>87</v>
      </c>
      <c r="E13" s="639" t="s">
        <v>88</v>
      </c>
      <c r="F13" s="639" t="s">
        <v>89</v>
      </c>
      <c r="G13" s="640" t="s">
        <v>90</v>
      </c>
      <c r="H13" s="640" t="s">
        <v>91</v>
      </c>
      <c r="I13" s="641" t="s">
        <v>36</v>
      </c>
      <c r="J13" s="642" t="s">
        <v>92</v>
      </c>
      <c r="K13" s="643">
        <v>60</v>
      </c>
      <c r="L13" s="644">
        <v>60</v>
      </c>
      <c r="M13" s="641" t="s">
        <v>51</v>
      </c>
      <c r="N13" s="638" t="s">
        <v>50</v>
      </c>
      <c r="O13" s="638" t="s">
        <v>93</v>
      </c>
      <c r="P13" s="638" t="s">
        <v>38</v>
      </c>
      <c r="Q13" s="638" t="s">
        <v>38</v>
      </c>
      <c r="R13" s="638" t="s">
        <v>50</v>
      </c>
      <c r="S13" s="638" t="s">
        <v>51</v>
      </c>
      <c r="T13" s="642" t="s">
        <v>52</v>
      </c>
      <c r="U13" s="642" t="s">
        <v>94</v>
      </c>
      <c r="V13" s="642"/>
      <c r="W13" s="642"/>
      <c r="X13" s="642"/>
      <c r="Y13" s="660" t="s">
        <v>95</v>
      </c>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row>
    <row r="14" spans="1:97" s="87" customFormat="1" ht="76.5">
      <c r="A14" s="630">
        <v>9</v>
      </c>
      <c r="B14" s="631" t="s">
        <v>96</v>
      </c>
      <c r="C14" s="631" t="s">
        <v>70</v>
      </c>
      <c r="D14" s="631" t="s">
        <v>97</v>
      </c>
      <c r="E14" s="631" t="s">
        <v>98</v>
      </c>
      <c r="F14" s="631" t="s">
        <v>99</v>
      </c>
      <c r="G14" s="632" t="s">
        <v>100</v>
      </c>
      <c r="H14" s="632" t="s">
        <v>101</v>
      </c>
      <c r="I14" s="633" t="s">
        <v>36</v>
      </c>
      <c r="J14" s="634" t="s">
        <v>102</v>
      </c>
      <c r="K14" s="661" t="s">
        <v>103</v>
      </c>
      <c r="L14" s="662" t="s">
        <v>104</v>
      </c>
      <c r="M14" s="633" t="s">
        <v>38</v>
      </c>
      <c r="N14" s="630" t="s">
        <v>50</v>
      </c>
      <c r="O14" s="630" t="s">
        <v>39</v>
      </c>
      <c r="P14" s="630" t="s">
        <v>38</v>
      </c>
      <c r="Q14" s="630" t="s">
        <v>38</v>
      </c>
      <c r="R14" s="630" t="s">
        <v>50</v>
      </c>
      <c r="S14" s="630" t="s">
        <v>51</v>
      </c>
      <c r="T14" s="634" t="s">
        <v>77</v>
      </c>
      <c r="U14" s="634" t="s">
        <v>51</v>
      </c>
      <c r="V14" s="634" t="s">
        <v>38</v>
      </c>
      <c r="W14" s="634" t="s">
        <v>38</v>
      </c>
      <c r="X14" s="634" t="s">
        <v>105</v>
      </c>
      <c r="Y14" s="663" t="s">
        <v>106</v>
      </c>
    </row>
    <row r="15" spans="1:97" s="62" customFormat="1" ht="76.5">
      <c r="A15" s="646">
        <v>10</v>
      </c>
      <c r="B15" s="647" t="s">
        <v>107</v>
      </c>
      <c r="C15" s="647" t="s">
        <v>30</v>
      </c>
      <c r="D15" s="647" t="s">
        <v>108</v>
      </c>
      <c r="E15" s="647" t="s">
        <v>109</v>
      </c>
      <c r="F15" s="648" t="s">
        <v>110</v>
      </c>
      <c r="G15" s="648" t="s">
        <v>111</v>
      </c>
      <c r="H15" s="649" t="s">
        <v>112</v>
      </c>
      <c r="I15" s="647" t="s">
        <v>36</v>
      </c>
      <c r="J15" s="664" t="s">
        <v>113</v>
      </c>
      <c r="K15" s="652" t="s">
        <v>114</v>
      </c>
      <c r="L15" s="652" t="s">
        <v>114</v>
      </c>
      <c r="M15" s="646" t="s">
        <v>38</v>
      </c>
      <c r="N15" s="646" t="s">
        <v>38</v>
      </c>
      <c r="O15" s="646" t="s">
        <v>39</v>
      </c>
      <c r="P15" s="646" t="s">
        <v>38</v>
      </c>
      <c r="Q15" s="646" t="s">
        <v>38</v>
      </c>
      <c r="R15" s="646" t="s">
        <v>38</v>
      </c>
      <c r="S15" s="650" t="s">
        <v>40</v>
      </c>
      <c r="T15" s="650" t="s">
        <v>41</v>
      </c>
      <c r="U15" s="653" t="s">
        <v>51</v>
      </c>
      <c r="V15" s="653"/>
      <c r="W15" s="653"/>
      <c r="X15" s="653"/>
      <c r="Y15" s="64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row>
    <row r="16" spans="1:97" s="62" customFormat="1" ht="63.75">
      <c r="A16" s="646">
        <v>11</v>
      </c>
      <c r="B16" s="647" t="s">
        <v>115</v>
      </c>
      <c r="C16" s="647" t="s">
        <v>70</v>
      </c>
      <c r="D16" s="647" t="s">
        <v>116</v>
      </c>
      <c r="E16" s="647" t="s">
        <v>117</v>
      </c>
      <c r="F16" s="647" t="s">
        <v>118</v>
      </c>
      <c r="G16" s="648" t="s">
        <v>119</v>
      </c>
      <c r="H16" s="648" t="s">
        <v>120</v>
      </c>
      <c r="I16" s="649" t="s">
        <v>36</v>
      </c>
      <c r="J16" s="650" t="s">
        <v>121</v>
      </c>
      <c r="K16" s="651">
        <v>143</v>
      </c>
      <c r="L16" s="659">
        <v>135</v>
      </c>
      <c r="M16" s="649" t="s">
        <v>38</v>
      </c>
      <c r="N16" s="649" t="s">
        <v>50</v>
      </c>
      <c r="O16" s="646" t="s">
        <v>39</v>
      </c>
      <c r="P16" s="646" t="s">
        <v>38</v>
      </c>
      <c r="Q16" s="646" t="s">
        <v>50</v>
      </c>
      <c r="R16" s="646" t="s">
        <v>38</v>
      </c>
      <c r="S16" s="646" t="s">
        <v>122</v>
      </c>
      <c r="T16" s="650" t="s">
        <v>123</v>
      </c>
      <c r="U16" s="650" t="s">
        <v>124</v>
      </c>
      <c r="V16" s="650"/>
      <c r="W16" s="650"/>
      <c r="X16" s="650"/>
      <c r="Y16" s="653"/>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row>
    <row r="17" spans="1:53" s="667" customFormat="1" ht="318.75">
      <c r="A17" s="646">
        <v>12</v>
      </c>
      <c r="B17" s="650" t="s">
        <v>125</v>
      </c>
      <c r="C17" s="650" t="s">
        <v>30</v>
      </c>
      <c r="D17" s="650" t="s">
        <v>126</v>
      </c>
      <c r="E17" s="650" t="s">
        <v>127</v>
      </c>
      <c r="F17" s="650" t="s">
        <v>128</v>
      </c>
      <c r="G17" s="665" t="s">
        <v>129</v>
      </c>
      <c r="H17" s="665" t="s">
        <v>130</v>
      </c>
      <c r="I17" s="650" t="s">
        <v>36</v>
      </c>
      <c r="J17" s="650" t="s">
        <v>131</v>
      </c>
      <c r="K17" s="647">
        <v>64</v>
      </c>
      <c r="L17" s="647">
        <v>64</v>
      </c>
      <c r="M17" s="646" t="s">
        <v>38</v>
      </c>
      <c r="N17" s="646" t="s">
        <v>50</v>
      </c>
      <c r="O17" s="646" t="s">
        <v>39</v>
      </c>
      <c r="P17" s="646" t="s">
        <v>38</v>
      </c>
      <c r="Q17" s="646" t="s">
        <v>38</v>
      </c>
      <c r="R17" s="646" t="s">
        <v>38</v>
      </c>
      <c r="S17" s="646" t="s">
        <v>40</v>
      </c>
      <c r="T17" s="646" t="s">
        <v>41</v>
      </c>
      <c r="U17" s="646" t="s">
        <v>51</v>
      </c>
      <c r="V17" s="646" t="s">
        <v>132</v>
      </c>
      <c r="W17" s="646" t="s">
        <v>133</v>
      </c>
      <c r="X17" s="646"/>
      <c r="Y17" s="650" t="s">
        <v>134</v>
      </c>
      <c r="Z17" s="666"/>
      <c r="AA17" s="666"/>
      <c r="AB17" s="666"/>
      <c r="AC17" s="666"/>
      <c r="AD17" s="666"/>
      <c r="AE17" s="666"/>
      <c r="AF17" s="666"/>
      <c r="AG17" s="666"/>
      <c r="AH17" s="666"/>
      <c r="AI17" s="666"/>
      <c r="AJ17" s="666"/>
      <c r="AK17" s="666"/>
      <c r="AL17" s="666"/>
      <c r="AM17" s="666"/>
      <c r="AN17" s="666"/>
      <c r="AO17" s="666"/>
      <c r="AP17" s="666"/>
      <c r="AQ17" s="666"/>
      <c r="AR17" s="666"/>
      <c r="AS17" s="666"/>
      <c r="AT17" s="666"/>
      <c r="AU17" s="666"/>
      <c r="AV17" s="666"/>
      <c r="AW17" s="666"/>
      <c r="AX17" s="666"/>
      <c r="AY17" s="666"/>
      <c r="AZ17" s="666"/>
      <c r="BA17" s="666"/>
    </row>
    <row r="18" spans="1:53" s="51" customFormat="1">
      <c r="A18" s="646">
        <v>13</v>
      </c>
      <c r="B18" s="647" t="s">
        <v>135</v>
      </c>
      <c r="C18" s="647" t="s">
        <v>30</v>
      </c>
      <c r="D18" s="647" t="s">
        <v>136</v>
      </c>
      <c r="E18" s="647" t="s">
        <v>137</v>
      </c>
      <c r="F18" s="647" t="s">
        <v>138</v>
      </c>
      <c r="G18" s="648" t="s">
        <v>139</v>
      </c>
      <c r="H18" s="648" t="s">
        <v>140</v>
      </c>
      <c r="I18" s="649" t="s">
        <v>36</v>
      </c>
      <c r="J18" s="650" t="s">
        <v>141</v>
      </c>
      <c r="K18" s="651" t="s">
        <v>142</v>
      </c>
      <c r="L18" s="659" t="s">
        <v>143</v>
      </c>
      <c r="M18" s="649" t="s">
        <v>38</v>
      </c>
      <c r="N18" s="649" t="s">
        <v>50</v>
      </c>
      <c r="O18" s="646" t="s">
        <v>39</v>
      </c>
      <c r="P18" s="646" t="s">
        <v>38</v>
      </c>
      <c r="Q18" s="646" t="s">
        <v>38</v>
      </c>
      <c r="R18" s="646" t="s">
        <v>38</v>
      </c>
      <c r="S18" s="646" t="s">
        <v>40</v>
      </c>
      <c r="T18" s="650" t="s">
        <v>41</v>
      </c>
      <c r="U18" s="650" t="s">
        <v>51</v>
      </c>
      <c r="V18" s="650"/>
      <c r="W18" s="650"/>
      <c r="X18" s="650"/>
      <c r="Y18" s="668" t="s">
        <v>144</v>
      </c>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row>
    <row r="19" spans="1:53" s="51" customFormat="1" ht="25.5">
      <c r="A19" s="646">
        <v>14</v>
      </c>
      <c r="B19" s="647" t="s">
        <v>145</v>
      </c>
      <c r="C19" s="647" t="s">
        <v>30</v>
      </c>
      <c r="D19" s="647" t="s">
        <v>146</v>
      </c>
      <c r="E19" s="647" t="s">
        <v>146</v>
      </c>
      <c r="F19" s="669" t="s">
        <v>147</v>
      </c>
      <c r="G19" s="648" t="s">
        <v>148</v>
      </c>
      <c r="H19" s="648"/>
      <c r="I19" s="649" t="s">
        <v>36</v>
      </c>
      <c r="J19" s="650" t="s">
        <v>149</v>
      </c>
      <c r="K19" s="655">
        <v>94</v>
      </c>
      <c r="L19" s="656">
        <v>91.93</v>
      </c>
      <c r="M19" s="649" t="s">
        <v>38</v>
      </c>
      <c r="N19" s="646" t="s">
        <v>50</v>
      </c>
      <c r="O19" s="646" t="s">
        <v>39</v>
      </c>
      <c r="P19" s="646" t="s">
        <v>38</v>
      </c>
      <c r="Q19" s="646" t="s">
        <v>38</v>
      </c>
      <c r="R19" s="646" t="s">
        <v>38</v>
      </c>
      <c r="S19" s="646" t="s">
        <v>40</v>
      </c>
      <c r="T19" s="650" t="s">
        <v>41</v>
      </c>
      <c r="U19" s="650" t="s">
        <v>51</v>
      </c>
      <c r="V19" s="650"/>
      <c r="W19" s="650"/>
      <c r="X19" s="650"/>
      <c r="Y19" s="653"/>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row>
    <row r="20" spans="1:53" s="674" customFormat="1" ht="76.5">
      <c r="A20" s="646">
        <v>15</v>
      </c>
      <c r="B20" s="650" t="s">
        <v>150</v>
      </c>
      <c r="C20" s="650" t="s">
        <v>30</v>
      </c>
      <c r="D20" s="650" t="s">
        <v>151</v>
      </c>
      <c r="E20" s="650" t="s">
        <v>152</v>
      </c>
      <c r="F20" s="650" t="s">
        <v>153</v>
      </c>
      <c r="G20" s="670" t="s">
        <v>154</v>
      </c>
      <c r="H20" s="665" t="s">
        <v>155</v>
      </c>
      <c r="I20" s="649" t="s">
        <v>36</v>
      </c>
      <c r="J20" s="650" t="s">
        <v>156</v>
      </c>
      <c r="K20" s="651">
        <v>101</v>
      </c>
      <c r="L20" s="649">
        <v>101</v>
      </c>
      <c r="M20" s="649" t="s">
        <v>38</v>
      </c>
      <c r="N20" s="646" t="s">
        <v>50</v>
      </c>
      <c r="O20" s="646" t="s">
        <v>39</v>
      </c>
      <c r="P20" s="646" t="s">
        <v>38</v>
      </c>
      <c r="Q20" s="646" t="s">
        <v>50</v>
      </c>
      <c r="R20" s="646" t="s">
        <v>50</v>
      </c>
      <c r="S20" s="646" t="s">
        <v>51</v>
      </c>
      <c r="T20" s="646" t="s">
        <v>52</v>
      </c>
      <c r="U20" s="650" t="s">
        <v>157</v>
      </c>
      <c r="V20" s="646" t="s">
        <v>671</v>
      </c>
      <c r="W20" s="646" t="s">
        <v>671</v>
      </c>
      <c r="X20" s="671" t="s">
        <v>672</v>
      </c>
      <c r="Y20" s="672" t="s">
        <v>673</v>
      </c>
      <c r="Z20" s="673"/>
      <c r="AA20" s="673"/>
      <c r="AB20" s="673"/>
      <c r="AC20" s="673"/>
      <c r="AD20" s="673"/>
      <c r="AE20" s="673"/>
      <c r="AF20" s="673"/>
      <c r="AG20" s="673"/>
      <c r="AH20" s="673"/>
      <c r="AI20" s="673"/>
      <c r="AJ20" s="673"/>
      <c r="AK20" s="673"/>
      <c r="AL20" s="673"/>
      <c r="AM20" s="673"/>
      <c r="AN20" s="673"/>
      <c r="AO20" s="673"/>
      <c r="AP20" s="673"/>
      <c r="AQ20" s="673"/>
      <c r="AR20" s="673"/>
      <c r="AS20" s="673"/>
      <c r="AT20" s="673"/>
      <c r="AU20" s="673"/>
      <c r="AV20" s="673"/>
      <c r="AW20" s="673"/>
      <c r="AX20" s="673"/>
      <c r="AY20" s="673"/>
      <c r="AZ20" s="673"/>
      <c r="BA20" s="673"/>
    </row>
    <row r="21" spans="1:53" s="51" customFormat="1" ht="25.5">
      <c r="A21" s="646">
        <v>16</v>
      </c>
      <c r="B21" s="647" t="s">
        <v>158</v>
      </c>
      <c r="C21" s="647" t="s">
        <v>70</v>
      </c>
      <c r="D21" s="647" t="s">
        <v>159</v>
      </c>
      <c r="E21" s="647" t="s">
        <v>160</v>
      </c>
      <c r="F21" s="647" t="s">
        <v>161</v>
      </c>
      <c r="G21" s="648" t="s">
        <v>162</v>
      </c>
      <c r="H21" s="648" t="s">
        <v>163</v>
      </c>
      <c r="I21" s="649" t="s">
        <v>36</v>
      </c>
      <c r="J21" s="650" t="s">
        <v>164</v>
      </c>
      <c r="K21" s="651">
        <v>53</v>
      </c>
      <c r="L21" s="652">
        <v>53</v>
      </c>
      <c r="M21" s="649" t="s">
        <v>38</v>
      </c>
      <c r="N21" s="646" t="s">
        <v>50</v>
      </c>
      <c r="O21" s="646" t="s">
        <v>39</v>
      </c>
      <c r="P21" s="646" t="s">
        <v>38</v>
      </c>
      <c r="Q21" s="646" t="s">
        <v>50</v>
      </c>
      <c r="R21" s="646" t="s">
        <v>38</v>
      </c>
      <c r="S21" s="646" t="s">
        <v>40</v>
      </c>
      <c r="T21" s="650" t="s">
        <v>41</v>
      </c>
      <c r="U21" s="650" t="s">
        <v>165</v>
      </c>
      <c r="V21" s="650"/>
      <c r="W21" s="650"/>
      <c r="X21" s="650"/>
      <c r="Y21" s="653" t="s">
        <v>166</v>
      </c>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row>
    <row r="22" spans="1:53" s="51" customFormat="1" ht="114.75">
      <c r="A22" s="646">
        <v>17</v>
      </c>
      <c r="B22" s="647" t="s">
        <v>167</v>
      </c>
      <c r="C22" s="647" t="s">
        <v>70</v>
      </c>
      <c r="D22" s="647" t="s">
        <v>168</v>
      </c>
      <c r="E22" s="647" t="s">
        <v>169</v>
      </c>
      <c r="F22" s="647" t="s">
        <v>170</v>
      </c>
      <c r="G22" s="648" t="s">
        <v>171</v>
      </c>
      <c r="H22" s="648" t="s">
        <v>172</v>
      </c>
      <c r="I22" s="649" t="s">
        <v>36</v>
      </c>
      <c r="J22" s="650" t="s">
        <v>173</v>
      </c>
      <c r="K22" s="651">
        <v>189</v>
      </c>
      <c r="L22" s="652">
        <v>180</v>
      </c>
      <c r="M22" s="649" t="s">
        <v>38</v>
      </c>
      <c r="N22" s="646" t="s">
        <v>38</v>
      </c>
      <c r="O22" s="646" t="s">
        <v>39</v>
      </c>
      <c r="P22" s="646" t="s">
        <v>38</v>
      </c>
      <c r="Q22" s="646" t="s">
        <v>50</v>
      </c>
      <c r="R22" s="646" t="s">
        <v>38</v>
      </c>
      <c r="S22" s="646" t="s">
        <v>40</v>
      </c>
      <c r="T22" s="650" t="s">
        <v>123</v>
      </c>
      <c r="U22" s="650" t="s">
        <v>174</v>
      </c>
      <c r="V22" s="646" t="s">
        <v>38</v>
      </c>
      <c r="W22" s="646" t="s">
        <v>38</v>
      </c>
      <c r="X22" s="646" t="s">
        <v>49</v>
      </c>
      <c r="Y22" s="653" t="s">
        <v>175</v>
      </c>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row>
    <row r="23" spans="1:53" s="51" customFormat="1">
      <c r="A23" s="646">
        <v>18</v>
      </c>
      <c r="B23" s="647" t="s">
        <v>176</v>
      </c>
      <c r="C23" s="647" t="s">
        <v>177</v>
      </c>
      <c r="D23" s="647" t="s">
        <v>178</v>
      </c>
      <c r="E23" s="647" t="s">
        <v>179</v>
      </c>
      <c r="F23" s="647" t="s">
        <v>180</v>
      </c>
      <c r="G23" s="658" t="s">
        <v>181</v>
      </c>
      <c r="H23" s="658" t="s">
        <v>182</v>
      </c>
      <c r="I23" s="675" t="s">
        <v>36</v>
      </c>
      <c r="J23" s="650" t="s">
        <v>183</v>
      </c>
      <c r="K23" s="651"/>
      <c r="L23" s="652"/>
      <c r="M23" s="649"/>
      <c r="N23" s="649" t="s">
        <v>38</v>
      </c>
      <c r="O23" s="646" t="s">
        <v>39</v>
      </c>
      <c r="P23" s="659"/>
      <c r="Q23" s="659"/>
      <c r="R23" s="659"/>
      <c r="S23" s="659"/>
      <c r="T23" s="659"/>
      <c r="U23" s="659"/>
      <c r="V23" s="659"/>
      <c r="W23" s="659"/>
      <c r="X23" s="659"/>
      <c r="Y23" s="653"/>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row>
    <row r="24" spans="1:53" s="51" customFormat="1" ht="25.5">
      <c r="A24" s="646">
        <v>19</v>
      </c>
      <c r="B24" s="647" t="s">
        <v>184</v>
      </c>
      <c r="C24" s="647" t="s">
        <v>30</v>
      </c>
      <c r="D24" s="647" t="s">
        <v>185</v>
      </c>
      <c r="E24" s="647" t="s">
        <v>186</v>
      </c>
      <c r="F24" s="647" t="s">
        <v>187</v>
      </c>
      <c r="G24" s="648" t="s">
        <v>188</v>
      </c>
      <c r="H24" s="648"/>
      <c r="I24" s="649" t="s">
        <v>36</v>
      </c>
      <c r="J24" s="654" t="s">
        <v>189</v>
      </c>
      <c r="K24" s="651">
        <v>171</v>
      </c>
      <c r="L24" s="659">
        <v>171</v>
      </c>
      <c r="M24" s="649" t="s">
        <v>38</v>
      </c>
      <c r="N24" s="649" t="s">
        <v>50</v>
      </c>
      <c r="O24" s="646" t="s">
        <v>39</v>
      </c>
      <c r="P24" s="646" t="s">
        <v>38</v>
      </c>
      <c r="Q24" s="646" t="s">
        <v>38</v>
      </c>
      <c r="R24" s="646" t="s">
        <v>38</v>
      </c>
      <c r="S24" s="646" t="s">
        <v>40</v>
      </c>
      <c r="T24" s="650" t="s">
        <v>41</v>
      </c>
      <c r="U24" s="650" t="s">
        <v>51</v>
      </c>
      <c r="V24" s="650"/>
      <c r="W24" s="650"/>
      <c r="X24" s="650"/>
      <c r="Y24" s="653"/>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row>
    <row r="25" spans="1:53" s="51" customFormat="1" ht="76.5">
      <c r="A25" s="638">
        <v>20</v>
      </c>
      <c r="B25" s="639" t="s">
        <v>190</v>
      </c>
      <c r="C25" s="639" t="s">
        <v>43</v>
      </c>
      <c r="D25" s="639" t="s">
        <v>191</v>
      </c>
      <c r="E25" s="639" t="s">
        <v>192</v>
      </c>
      <c r="F25" s="639" t="s">
        <v>193</v>
      </c>
      <c r="G25" s="640" t="s">
        <v>194</v>
      </c>
      <c r="H25" s="676" t="s">
        <v>195</v>
      </c>
      <c r="I25" s="641" t="s">
        <v>36</v>
      </c>
      <c r="J25" s="642" t="s">
        <v>196</v>
      </c>
      <c r="K25" s="643">
        <v>5</v>
      </c>
      <c r="L25" s="644">
        <v>5</v>
      </c>
      <c r="M25" s="641" t="s">
        <v>51</v>
      </c>
      <c r="N25" s="638" t="s">
        <v>50</v>
      </c>
      <c r="O25" s="638" t="s">
        <v>39</v>
      </c>
      <c r="P25" s="638" t="s">
        <v>50</v>
      </c>
      <c r="Q25" s="638"/>
      <c r="R25" s="638" t="s">
        <v>50</v>
      </c>
      <c r="S25" s="638" t="s">
        <v>51</v>
      </c>
      <c r="T25" s="642" t="s">
        <v>77</v>
      </c>
      <c r="U25" s="642"/>
      <c r="V25" s="642" t="s">
        <v>38</v>
      </c>
      <c r="W25" s="642" t="s">
        <v>38</v>
      </c>
      <c r="X25" s="642" t="s">
        <v>197</v>
      </c>
      <c r="Y25" s="645" t="s">
        <v>198</v>
      </c>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row>
    <row r="26" spans="1:53" s="51" customFormat="1" ht="300" customHeight="1">
      <c r="A26" s="646">
        <v>21</v>
      </c>
      <c r="B26" s="647" t="s">
        <v>190</v>
      </c>
      <c r="C26" s="647" t="s">
        <v>43</v>
      </c>
      <c r="D26" s="647" t="s">
        <v>199</v>
      </c>
      <c r="E26" s="647" t="s">
        <v>200</v>
      </c>
      <c r="F26" s="647" t="s">
        <v>201</v>
      </c>
      <c r="G26" s="648" t="s">
        <v>202</v>
      </c>
      <c r="H26" s="648" t="s">
        <v>203</v>
      </c>
      <c r="I26" s="649" t="s">
        <v>204</v>
      </c>
      <c r="J26" s="650" t="s">
        <v>205</v>
      </c>
      <c r="K26" s="677">
        <v>237</v>
      </c>
      <c r="L26" s="677">
        <v>226</v>
      </c>
      <c r="M26" s="649" t="s">
        <v>51</v>
      </c>
      <c r="N26" s="649" t="s">
        <v>38</v>
      </c>
      <c r="O26" s="646" t="s">
        <v>93</v>
      </c>
      <c r="P26" s="646" t="s">
        <v>50</v>
      </c>
      <c r="Q26" s="646" t="s">
        <v>50</v>
      </c>
      <c r="R26" s="646" t="s">
        <v>50</v>
      </c>
      <c r="S26" s="646" t="s">
        <v>51</v>
      </c>
      <c r="T26" s="646" t="s">
        <v>206</v>
      </c>
      <c r="U26" s="650"/>
      <c r="V26" s="650" t="s">
        <v>207</v>
      </c>
      <c r="W26" s="650" t="s">
        <v>207</v>
      </c>
      <c r="X26" s="650"/>
      <c r="Y26" s="647" t="s">
        <v>208</v>
      </c>
    </row>
    <row r="27" spans="1:53" s="51" customFormat="1" ht="76.5">
      <c r="A27" s="646">
        <v>22</v>
      </c>
      <c r="B27" s="647" t="s">
        <v>209</v>
      </c>
      <c r="C27" s="647" t="s">
        <v>30</v>
      </c>
      <c r="D27" s="647" t="s">
        <v>210</v>
      </c>
      <c r="E27" s="647" t="s">
        <v>211</v>
      </c>
      <c r="F27" s="647" t="s">
        <v>212</v>
      </c>
      <c r="G27" s="648" t="s">
        <v>111</v>
      </c>
      <c r="H27" s="648" t="s">
        <v>112</v>
      </c>
      <c r="I27" s="649" t="s">
        <v>36</v>
      </c>
      <c r="J27" s="650" t="s">
        <v>213</v>
      </c>
      <c r="K27" s="651" t="s">
        <v>114</v>
      </c>
      <c r="L27" s="651" t="s">
        <v>114</v>
      </c>
      <c r="M27" s="649" t="s">
        <v>38</v>
      </c>
      <c r="N27" s="646" t="s">
        <v>38</v>
      </c>
      <c r="O27" s="646" t="s">
        <v>39</v>
      </c>
      <c r="P27" s="646" t="s">
        <v>38</v>
      </c>
      <c r="Q27" s="646" t="s">
        <v>38</v>
      </c>
      <c r="R27" s="646" t="s">
        <v>50</v>
      </c>
      <c r="S27" s="646" t="s">
        <v>51</v>
      </c>
      <c r="T27" s="650" t="s">
        <v>41</v>
      </c>
      <c r="U27" s="650" t="s">
        <v>51</v>
      </c>
      <c r="V27" s="650"/>
      <c r="W27" s="650"/>
      <c r="X27" s="650"/>
      <c r="Y27" s="653"/>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row>
    <row r="28" spans="1:53" s="51" customFormat="1" ht="216.75">
      <c r="A28" s="646">
        <v>23</v>
      </c>
      <c r="B28" s="647" t="s">
        <v>209</v>
      </c>
      <c r="C28" s="647" t="s">
        <v>30</v>
      </c>
      <c r="D28" s="647" t="s">
        <v>214</v>
      </c>
      <c r="E28" s="647" t="s">
        <v>215</v>
      </c>
      <c r="F28" s="647" t="s">
        <v>216</v>
      </c>
      <c r="G28" s="648" t="s">
        <v>217</v>
      </c>
      <c r="H28" s="648" t="s">
        <v>218</v>
      </c>
      <c r="I28" s="649" t="s">
        <v>36</v>
      </c>
      <c r="J28" s="650" t="s">
        <v>219</v>
      </c>
      <c r="K28" s="651">
        <v>12</v>
      </c>
      <c r="L28" s="659">
        <v>11.6</v>
      </c>
      <c r="M28" s="649" t="s">
        <v>38</v>
      </c>
      <c r="N28" s="649" t="s">
        <v>50</v>
      </c>
      <c r="O28" s="646" t="s">
        <v>39</v>
      </c>
      <c r="P28" s="646" t="s">
        <v>38</v>
      </c>
      <c r="Q28" s="646" t="s">
        <v>38</v>
      </c>
      <c r="R28" s="646" t="s">
        <v>38</v>
      </c>
      <c r="S28" s="646" t="s">
        <v>40</v>
      </c>
      <c r="T28" s="650" t="s">
        <v>41</v>
      </c>
      <c r="U28" s="650" t="s">
        <v>51</v>
      </c>
      <c r="V28" s="650" t="s">
        <v>38</v>
      </c>
      <c r="W28" s="650" t="s">
        <v>38</v>
      </c>
      <c r="X28" s="650"/>
      <c r="Y28" s="653" t="s">
        <v>220</v>
      </c>
    </row>
    <row r="29" spans="1:53" s="87" customFormat="1" ht="25.5">
      <c r="A29" s="646">
        <v>24</v>
      </c>
      <c r="B29" s="647" t="s">
        <v>221</v>
      </c>
      <c r="C29" s="647" t="s">
        <v>30</v>
      </c>
      <c r="D29" s="647" t="s">
        <v>222</v>
      </c>
      <c r="E29" s="647" t="s">
        <v>223</v>
      </c>
      <c r="F29" s="647" t="s">
        <v>224</v>
      </c>
      <c r="G29" s="648" t="s">
        <v>225</v>
      </c>
      <c r="H29" s="648" t="s">
        <v>226</v>
      </c>
      <c r="I29" s="649" t="s">
        <v>36</v>
      </c>
      <c r="J29" s="650" t="s">
        <v>227</v>
      </c>
      <c r="K29" s="651">
        <v>53</v>
      </c>
      <c r="L29" s="652">
        <v>53</v>
      </c>
      <c r="M29" s="649" t="s">
        <v>38</v>
      </c>
      <c r="N29" s="646" t="s">
        <v>50</v>
      </c>
      <c r="O29" s="646" t="s">
        <v>39</v>
      </c>
      <c r="P29" s="646" t="s">
        <v>38</v>
      </c>
      <c r="Q29" s="646" t="s">
        <v>38</v>
      </c>
      <c r="R29" s="646" t="s">
        <v>38</v>
      </c>
      <c r="S29" s="646" t="s">
        <v>40</v>
      </c>
      <c r="T29" s="650" t="s">
        <v>52</v>
      </c>
      <c r="U29" s="650"/>
      <c r="V29" s="646" t="s">
        <v>38</v>
      </c>
      <c r="W29" s="646" t="s">
        <v>38</v>
      </c>
      <c r="X29" s="650"/>
      <c r="Y29" s="653"/>
    </row>
    <row r="30" spans="1:53" s="87" customFormat="1" ht="114.75">
      <c r="A30" s="646">
        <v>25</v>
      </c>
      <c r="B30" s="647" t="s">
        <v>228</v>
      </c>
      <c r="C30" s="647" t="s">
        <v>43</v>
      </c>
      <c r="D30" s="647" t="s">
        <v>229</v>
      </c>
      <c r="E30" s="647" t="s">
        <v>230</v>
      </c>
      <c r="F30" s="647" t="s">
        <v>231</v>
      </c>
      <c r="G30" s="648" t="s">
        <v>232</v>
      </c>
      <c r="H30" s="648" t="s">
        <v>233</v>
      </c>
      <c r="I30" s="649" t="s">
        <v>36</v>
      </c>
      <c r="J30" s="650" t="s">
        <v>51</v>
      </c>
      <c r="K30" s="651">
        <v>18</v>
      </c>
      <c r="L30" s="659">
        <v>15</v>
      </c>
      <c r="M30" s="649" t="s">
        <v>51</v>
      </c>
      <c r="N30" s="649" t="s">
        <v>51</v>
      </c>
      <c r="O30" s="646" t="s">
        <v>51</v>
      </c>
      <c r="P30" s="646" t="s">
        <v>50</v>
      </c>
      <c r="Q30" s="646" t="s">
        <v>50</v>
      </c>
      <c r="R30" s="646" t="s">
        <v>50</v>
      </c>
      <c r="S30" s="646" t="s">
        <v>51</v>
      </c>
      <c r="T30" s="650" t="s">
        <v>52</v>
      </c>
      <c r="U30" s="650" t="s">
        <v>234</v>
      </c>
      <c r="V30" s="650"/>
      <c r="W30" s="650"/>
      <c r="X30" s="650"/>
      <c r="Y30" s="653"/>
    </row>
    <row r="31" spans="1:53" s="51" customFormat="1" ht="140.25">
      <c r="A31" s="638">
        <v>26</v>
      </c>
      <c r="B31" s="647" t="s">
        <v>235</v>
      </c>
      <c r="C31" s="647" t="s">
        <v>43</v>
      </c>
      <c r="D31" s="647" t="s">
        <v>236</v>
      </c>
      <c r="E31" s="647" t="s">
        <v>237</v>
      </c>
      <c r="F31" s="647" t="s">
        <v>238</v>
      </c>
      <c r="G31" s="648" t="s">
        <v>239</v>
      </c>
      <c r="H31" s="648" t="s">
        <v>240</v>
      </c>
      <c r="I31" s="649" t="s">
        <v>36</v>
      </c>
      <c r="J31" s="654"/>
      <c r="K31" s="651">
        <v>13</v>
      </c>
      <c r="L31" s="659">
        <v>13</v>
      </c>
      <c r="M31" s="649" t="s">
        <v>51</v>
      </c>
      <c r="N31" s="649" t="s">
        <v>50</v>
      </c>
      <c r="O31" s="646" t="s">
        <v>39</v>
      </c>
      <c r="P31" s="646" t="s">
        <v>50</v>
      </c>
      <c r="Q31" s="646" t="s">
        <v>50</v>
      </c>
      <c r="R31" s="646" t="s">
        <v>50</v>
      </c>
      <c r="S31" s="646" t="s">
        <v>51</v>
      </c>
      <c r="T31" s="650" t="s">
        <v>52</v>
      </c>
      <c r="U31" s="650" t="s">
        <v>241</v>
      </c>
      <c r="V31" s="646" t="s">
        <v>38</v>
      </c>
      <c r="W31" s="646" t="s">
        <v>38</v>
      </c>
      <c r="X31" s="650" t="s">
        <v>242</v>
      </c>
      <c r="Y31" s="653" t="s">
        <v>243</v>
      </c>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row>
    <row r="32" spans="1:53" s="51" customFormat="1" ht="153">
      <c r="A32" s="646">
        <v>27</v>
      </c>
      <c r="B32" s="678" t="s">
        <v>244</v>
      </c>
      <c r="C32" s="678" t="s">
        <v>43</v>
      </c>
      <c r="D32" s="678" t="s">
        <v>245</v>
      </c>
      <c r="E32" s="678" t="s">
        <v>246</v>
      </c>
      <c r="F32" s="678" t="s">
        <v>247</v>
      </c>
      <c r="G32" s="648" t="s">
        <v>248</v>
      </c>
      <c r="H32" s="648" t="s">
        <v>249</v>
      </c>
      <c r="I32" s="679" t="s">
        <v>36</v>
      </c>
      <c r="J32" s="680" t="s">
        <v>250</v>
      </c>
      <c r="K32" s="681">
        <v>18</v>
      </c>
      <c r="L32" s="682">
        <v>18</v>
      </c>
      <c r="M32" s="679" t="s">
        <v>51</v>
      </c>
      <c r="N32" s="683" t="s">
        <v>50</v>
      </c>
      <c r="O32" s="683" t="s">
        <v>39</v>
      </c>
      <c r="P32" s="683" t="s">
        <v>50</v>
      </c>
      <c r="Q32" s="683" t="s">
        <v>50</v>
      </c>
      <c r="R32" s="683" t="s">
        <v>50</v>
      </c>
      <c r="S32" s="683" t="s">
        <v>51</v>
      </c>
      <c r="T32" s="680" t="s">
        <v>52</v>
      </c>
      <c r="U32" s="680" t="s">
        <v>251</v>
      </c>
      <c r="V32" s="680" t="s">
        <v>43</v>
      </c>
      <c r="W32" s="680" t="s">
        <v>43</v>
      </c>
      <c r="X32" s="647" t="s">
        <v>252</v>
      </c>
      <c r="Y32" s="684" t="s">
        <v>253</v>
      </c>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row>
    <row r="33" spans="1:53" s="51" customFormat="1" ht="25.5">
      <c r="A33" s="646">
        <v>28</v>
      </c>
      <c r="B33" s="647" t="s">
        <v>254</v>
      </c>
      <c r="C33" s="647" t="s">
        <v>30</v>
      </c>
      <c r="D33" s="647" t="s">
        <v>255</v>
      </c>
      <c r="E33" s="647" t="s">
        <v>256</v>
      </c>
      <c r="F33" s="647" t="s">
        <v>257</v>
      </c>
      <c r="G33" s="657" t="s">
        <v>258</v>
      </c>
      <c r="H33" s="648" t="s">
        <v>259</v>
      </c>
      <c r="I33" s="649" t="s">
        <v>36</v>
      </c>
      <c r="J33" s="650" t="s">
        <v>260</v>
      </c>
      <c r="K33" s="651">
        <v>54</v>
      </c>
      <c r="L33" s="659">
        <v>47</v>
      </c>
      <c r="M33" s="649" t="s">
        <v>38</v>
      </c>
      <c r="N33" s="649" t="s">
        <v>50</v>
      </c>
      <c r="O33" s="646" t="s">
        <v>39</v>
      </c>
      <c r="P33" s="646" t="s">
        <v>38</v>
      </c>
      <c r="Q33" s="646" t="s">
        <v>38</v>
      </c>
      <c r="R33" s="646" t="s">
        <v>38</v>
      </c>
      <c r="S33" s="646" t="s">
        <v>40</v>
      </c>
      <c r="T33" s="650" t="s">
        <v>52</v>
      </c>
      <c r="U33" s="650" t="s">
        <v>51</v>
      </c>
      <c r="V33" s="650"/>
      <c r="W33" s="650"/>
      <c r="X33" s="650"/>
      <c r="Y33" s="653"/>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row>
    <row r="34" spans="1:53" s="51" customFormat="1" ht="25.5">
      <c r="A34" s="646">
        <v>29</v>
      </c>
      <c r="B34" s="647" t="s">
        <v>261</v>
      </c>
      <c r="C34" s="647" t="s">
        <v>30</v>
      </c>
      <c r="D34" s="647" t="s">
        <v>262</v>
      </c>
      <c r="E34" s="647" t="s">
        <v>262</v>
      </c>
      <c r="F34" s="647" t="s">
        <v>263</v>
      </c>
      <c r="G34" s="648" t="s">
        <v>264</v>
      </c>
      <c r="H34" s="648"/>
      <c r="I34" s="649" t="s">
        <v>36</v>
      </c>
      <c r="J34" s="650" t="s">
        <v>265</v>
      </c>
      <c r="K34" s="651">
        <v>31</v>
      </c>
      <c r="L34" s="652">
        <v>29.3</v>
      </c>
      <c r="M34" s="649" t="s">
        <v>38</v>
      </c>
      <c r="N34" s="646" t="s">
        <v>50</v>
      </c>
      <c r="O34" s="646" t="s">
        <v>39</v>
      </c>
      <c r="P34" s="646" t="s">
        <v>38</v>
      </c>
      <c r="Q34" s="646" t="s">
        <v>38</v>
      </c>
      <c r="R34" s="646" t="s">
        <v>38</v>
      </c>
      <c r="S34" s="646" t="s">
        <v>40</v>
      </c>
      <c r="T34" s="650" t="s">
        <v>41</v>
      </c>
      <c r="U34" s="650" t="s">
        <v>51</v>
      </c>
      <c r="V34" s="650"/>
      <c r="W34" s="650"/>
      <c r="X34" s="650"/>
      <c r="Y34" s="653"/>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row>
    <row r="35" spans="1:53" s="51" customFormat="1">
      <c r="A35" s="646">
        <v>30</v>
      </c>
      <c r="B35" s="647" t="s">
        <v>266</v>
      </c>
      <c r="C35" s="647" t="s">
        <v>177</v>
      </c>
      <c r="D35" s="647" t="s">
        <v>267</v>
      </c>
      <c r="E35" s="647" t="s">
        <v>268</v>
      </c>
      <c r="F35" s="647" t="s">
        <v>269</v>
      </c>
      <c r="G35" s="648" t="s">
        <v>270</v>
      </c>
      <c r="H35" s="648" t="s">
        <v>271</v>
      </c>
      <c r="I35" s="649" t="s">
        <v>36</v>
      </c>
      <c r="J35" s="654" t="s">
        <v>272</v>
      </c>
      <c r="K35" s="685">
        <v>98</v>
      </c>
      <c r="L35" s="685">
        <v>93.32</v>
      </c>
      <c r="M35" s="649" t="s">
        <v>38</v>
      </c>
      <c r="N35" s="649" t="s">
        <v>50</v>
      </c>
      <c r="O35" s="646" t="s">
        <v>39</v>
      </c>
      <c r="P35" s="646" t="s">
        <v>38</v>
      </c>
      <c r="Q35" s="646" t="s">
        <v>50</v>
      </c>
      <c r="R35" s="646" t="s">
        <v>50</v>
      </c>
      <c r="S35" s="646" t="s">
        <v>51</v>
      </c>
      <c r="T35" s="650" t="s">
        <v>77</v>
      </c>
      <c r="U35" s="650" t="s">
        <v>51</v>
      </c>
      <c r="V35" s="650"/>
      <c r="W35" s="650"/>
      <c r="X35" s="650"/>
      <c r="Y35" s="653"/>
    </row>
    <row r="36" spans="1:53" s="51" customFormat="1" ht="38.25">
      <c r="A36" s="646">
        <v>31</v>
      </c>
      <c r="B36" s="647" t="s">
        <v>273</v>
      </c>
      <c r="C36" s="647" t="s">
        <v>70</v>
      </c>
      <c r="D36" s="647" t="s">
        <v>274</v>
      </c>
      <c r="E36" s="647" t="s">
        <v>275</v>
      </c>
      <c r="F36" s="647" t="s">
        <v>276</v>
      </c>
      <c r="G36" s="648" t="s">
        <v>277</v>
      </c>
      <c r="H36" s="648" t="s">
        <v>278</v>
      </c>
      <c r="I36" s="649" t="s">
        <v>36</v>
      </c>
      <c r="J36" s="650" t="s">
        <v>279</v>
      </c>
      <c r="K36" s="651">
        <v>201</v>
      </c>
      <c r="L36" s="652">
        <v>198.83</v>
      </c>
      <c r="M36" s="649" t="s">
        <v>38</v>
      </c>
      <c r="N36" s="646" t="s">
        <v>50</v>
      </c>
      <c r="O36" s="646" t="s">
        <v>93</v>
      </c>
      <c r="P36" s="646" t="s">
        <v>38</v>
      </c>
      <c r="Q36" s="646" t="s">
        <v>50</v>
      </c>
      <c r="R36" s="646" t="s">
        <v>50</v>
      </c>
      <c r="S36" s="646" t="s">
        <v>51</v>
      </c>
      <c r="T36" s="650" t="s">
        <v>52</v>
      </c>
      <c r="U36" s="650" t="s">
        <v>280</v>
      </c>
      <c r="V36" s="646" t="s">
        <v>38</v>
      </c>
      <c r="W36" s="646" t="s">
        <v>50</v>
      </c>
      <c r="X36" s="650" t="s">
        <v>281</v>
      </c>
      <c r="Y36" s="653"/>
    </row>
    <row r="37" spans="1:53" s="51" customFormat="1" ht="51">
      <c r="A37" s="646">
        <v>32</v>
      </c>
      <c r="B37" s="647" t="s">
        <v>282</v>
      </c>
      <c r="C37" s="647" t="s">
        <v>30</v>
      </c>
      <c r="D37" s="647" t="s">
        <v>283</v>
      </c>
      <c r="E37" s="647" t="s">
        <v>284</v>
      </c>
      <c r="F37" s="647" t="s">
        <v>285</v>
      </c>
      <c r="G37" s="657" t="s">
        <v>286</v>
      </c>
      <c r="H37" s="657" t="s">
        <v>287</v>
      </c>
      <c r="I37" s="649" t="s">
        <v>36</v>
      </c>
      <c r="J37" s="650" t="s">
        <v>288</v>
      </c>
      <c r="K37" s="651">
        <v>38</v>
      </c>
      <c r="L37" s="659">
        <v>38</v>
      </c>
      <c r="M37" s="649" t="s">
        <v>38</v>
      </c>
      <c r="N37" s="649" t="s">
        <v>50</v>
      </c>
      <c r="O37" s="646" t="s">
        <v>39</v>
      </c>
      <c r="P37" s="646" t="s">
        <v>38</v>
      </c>
      <c r="Q37" s="646" t="s">
        <v>38</v>
      </c>
      <c r="R37" s="646" t="s">
        <v>38</v>
      </c>
      <c r="S37" s="646" t="s">
        <v>40</v>
      </c>
      <c r="T37" s="650" t="s">
        <v>52</v>
      </c>
      <c r="U37" s="650" t="s">
        <v>289</v>
      </c>
      <c r="V37" s="650"/>
      <c r="W37" s="650"/>
      <c r="X37" s="650"/>
      <c r="Y37" s="653"/>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row>
    <row r="38" spans="1:53" s="51" customFormat="1" ht="409.5" customHeight="1">
      <c r="A38" s="646">
        <v>33</v>
      </c>
      <c r="B38" s="647" t="s">
        <v>290</v>
      </c>
      <c r="C38" s="647" t="s">
        <v>70</v>
      </c>
      <c r="D38" s="647" t="s">
        <v>291</v>
      </c>
      <c r="E38" s="647" t="s">
        <v>292</v>
      </c>
      <c r="F38" s="647" t="s">
        <v>293</v>
      </c>
      <c r="G38" s="648" t="s">
        <v>294</v>
      </c>
      <c r="H38" s="648" t="s">
        <v>295</v>
      </c>
      <c r="I38" s="649" t="s">
        <v>36</v>
      </c>
      <c r="J38" s="650" t="s">
        <v>296</v>
      </c>
      <c r="K38" s="651">
        <v>50</v>
      </c>
      <c r="L38" s="652">
        <v>50</v>
      </c>
      <c r="M38" s="649" t="s">
        <v>38</v>
      </c>
      <c r="N38" s="646" t="s">
        <v>50</v>
      </c>
      <c r="O38" s="646" t="s">
        <v>39</v>
      </c>
      <c r="P38" s="646" t="s">
        <v>38</v>
      </c>
      <c r="Q38" s="646" t="s">
        <v>50</v>
      </c>
      <c r="R38" s="646" t="s">
        <v>38</v>
      </c>
      <c r="S38" s="646" t="s">
        <v>40</v>
      </c>
      <c r="T38" s="650" t="s">
        <v>52</v>
      </c>
      <c r="U38" s="650" t="s">
        <v>94</v>
      </c>
      <c r="V38" s="650" t="s">
        <v>38</v>
      </c>
      <c r="W38" s="650" t="s">
        <v>38</v>
      </c>
      <c r="X38" s="650"/>
      <c r="Y38" s="653" t="s">
        <v>297</v>
      </c>
    </row>
    <row r="39" spans="1:53" s="73" customFormat="1" ht="135.75" customHeight="1">
      <c r="A39" s="646">
        <v>34</v>
      </c>
      <c r="B39" s="647" t="s">
        <v>298</v>
      </c>
      <c r="C39" s="647" t="s">
        <v>43</v>
      </c>
      <c r="D39" s="647" t="s">
        <v>299</v>
      </c>
      <c r="E39" s="647" t="s">
        <v>300</v>
      </c>
      <c r="F39" s="647" t="s">
        <v>301</v>
      </c>
      <c r="G39" s="648" t="s">
        <v>302</v>
      </c>
      <c r="H39" s="648" t="s">
        <v>303</v>
      </c>
      <c r="I39" s="649" t="s">
        <v>36</v>
      </c>
      <c r="J39" s="650" t="s">
        <v>304</v>
      </c>
      <c r="K39" s="651">
        <v>31</v>
      </c>
      <c r="L39" s="659">
        <v>31</v>
      </c>
      <c r="M39" s="649" t="s">
        <v>51</v>
      </c>
      <c r="N39" s="649" t="s">
        <v>50</v>
      </c>
      <c r="O39" s="646" t="s">
        <v>39</v>
      </c>
      <c r="P39" s="646" t="s">
        <v>50</v>
      </c>
      <c r="Q39" s="646" t="s">
        <v>50</v>
      </c>
      <c r="R39" s="646" t="s">
        <v>50</v>
      </c>
      <c r="S39" s="646" t="s">
        <v>51</v>
      </c>
      <c r="T39" s="650" t="s">
        <v>77</v>
      </c>
      <c r="U39" s="650" t="s">
        <v>51</v>
      </c>
      <c r="V39" s="650" t="s">
        <v>38</v>
      </c>
      <c r="W39" s="650" t="s">
        <v>50</v>
      </c>
      <c r="X39" s="650"/>
      <c r="Y39" s="653"/>
    </row>
    <row r="40" spans="1:53" s="87" customFormat="1" ht="81" customHeight="1">
      <c r="A40" s="646">
        <v>35</v>
      </c>
      <c r="B40" s="647" t="s">
        <v>305</v>
      </c>
      <c r="C40" s="647" t="s">
        <v>70</v>
      </c>
      <c r="D40" s="647" t="s">
        <v>306</v>
      </c>
      <c r="E40" s="647" t="s">
        <v>307</v>
      </c>
      <c r="F40" s="647" t="s">
        <v>308</v>
      </c>
      <c r="G40" s="648" t="s">
        <v>309</v>
      </c>
      <c r="H40" s="648" t="s">
        <v>310</v>
      </c>
      <c r="I40" s="649" t="s">
        <v>36</v>
      </c>
      <c r="J40" s="650" t="s">
        <v>311</v>
      </c>
      <c r="K40" s="661">
        <v>150</v>
      </c>
      <c r="L40" s="662">
        <v>142.03</v>
      </c>
      <c r="M40" s="649" t="s">
        <v>38</v>
      </c>
      <c r="N40" s="649" t="s">
        <v>50</v>
      </c>
      <c r="O40" s="646" t="s">
        <v>39</v>
      </c>
      <c r="P40" s="646" t="s">
        <v>38</v>
      </c>
      <c r="Q40" s="646" t="s">
        <v>50</v>
      </c>
      <c r="R40" s="646" t="s">
        <v>50</v>
      </c>
      <c r="S40" s="646" t="s">
        <v>51</v>
      </c>
      <c r="T40" s="650" t="s">
        <v>41</v>
      </c>
      <c r="U40" s="650" t="s">
        <v>51</v>
      </c>
      <c r="V40" s="634" t="s">
        <v>51</v>
      </c>
      <c r="W40" s="634" t="s">
        <v>51</v>
      </c>
      <c r="X40" s="650" t="s">
        <v>670</v>
      </c>
      <c r="Y40" s="653"/>
    </row>
    <row r="41" spans="1:53" s="51" customFormat="1" ht="38.25">
      <c r="A41" s="646">
        <v>36</v>
      </c>
      <c r="B41" s="647" t="s">
        <v>312</v>
      </c>
      <c r="C41" s="647" t="s">
        <v>30</v>
      </c>
      <c r="D41" s="647" t="s">
        <v>313</v>
      </c>
      <c r="E41" s="647" t="s">
        <v>314</v>
      </c>
      <c r="F41" s="647" t="s">
        <v>315</v>
      </c>
      <c r="G41" s="648" t="s">
        <v>316</v>
      </c>
      <c r="H41" s="648" t="s">
        <v>317</v>
      </c>
      <c r="I41" s="649" t="s">
        <v>36</v>
      </c>
      <c r="J41" s="650" t="s">
        <v>318</v>
      </c>
      <c r="K41" s="651">
        <v>66</v>
      </c>
      <c r="L41" s="652">
        <v>65</v>
      </c>
      <c r="M41" s="649" t="s">
        <v>38</v>
      </c>
      <c r="N41" s="646" t="s">
        <v>50</v>
      </c>
      <c r="O41" s="646" t="s">
        <v>39</v>
      </c>
      <c r="P41" s="646" t="s">
        <v>38</v>
      </c>
      <c r="Q41" s="646" t="s">
        <v>38</v>
      </c>
      <c r="R41" s="646" t="s">
        <v>38</v>
      </c>
      <c r="S41" s="646" t="s">
        <v>40</v>
      </c>
      <c r="T41" s="650" t="s">
        <v>123</v>
      </c>
      <c r="U41" s="650" t="s">
        <v>319</v>
      </c>
      <c r="V41" s="650" t="s">
        <v>51</v>
      </c>
      <c r="W41" s="650" t="s">
        <v>51</v>
      </c>
      <c r="X41" s="650" t="s">
        <v>320</v>
      </c>
      <c r="Y41" s="653"/>
    </row>
    <row r="42" spans="1:53" s="51" customFormat="1">
      <c r="A42" s="646">
        <v>37</v>
      </c>
      <c r="B42" s="647" t="s">
        <v>321</v>
      </c>
      <c r="C42" s="647" t="s">
        <v>30</v>
      </c>
      <c r="D42" s="647" t="s">
        <v>322</v>
      </c>
      <c r="E42" s="647" t="s">
        <v>323</v>
      </c>
      <c r="F42" s="647" t="s">
        <v>324</v>
      </c>
      <c r="G42" s="648" t="s">
        <v>325</v>
      </c>
      <c r="H42" s="648" t="s">
        <v>326</v>
      </c>
      <c r="I42" s="649" t="s">
        <v>36</v>
      </c>
      <c r="J42" s="650" t="s">
        <v>327</v>
      </c>
      <c r="K42" s="651">
        <v>61</v>
      </c>
      <c r="L42" s="659">
        <v>59</v>
      </c>
      <c r="M42" s="649" t="s">
        <v>38</v>
      </c>
      <c r="N42" s="649" t="s">
        <v>50</v>
      </c>
      <c r="O42" s="646" t="s">
        <v>39</v>
      </c>
      <c r="P42" s="646" t="s">
        <v>38</v>
      </c>
      <c r="Q42" s="646" t="s">
        <v>38</v>
      </c>
      <c r="R42" s="646" t="s">
        <v>38</v>
      </c>
      <c r="S42" s="646" t="s">
        <v>40</v>
      </c>
      <c r="T42" s="650" t="s">
        <v>41</v>
      </c>
      <c r="U42" s="650" t="s">
        <v>328</v>
      </c>
      <c r="V42" s="647" t="s">
        <v>38</v>
      </c>
      <c r="W42" s="647" t="s">
        <v>38</v>
      </c>
      <c r="X42" s="647"/>
      <c r="Y42" s="647"/>
      <c r="Z42" s="647"/>
    </row>
    <row r="43" spans="1:53" s="51" customFormat="1" ht="114.75">
      <c r="A43" s="646">
        <v>38</v>
      </c>
      <c r="B43" s="647" t="s">
        <v>329</v>
      </c>
      <c r="C43" s="647" t="s">
        <v>43</v>
      </c>
      <c r="D43" s="647" t="s">
        <v>330</v>
      </c>
      <c r="E43" s="647" t="s">
        <v>331</v>
      </c>
      <c r="F43" s="647" t="s">
        <v>332</v>
      </c>
      <c r="G43" s="657" t="s">
        <v>333</v>
      </c>
      <c r="H43" s="648" t="s">
        <v>334</v>
      </c>
      <c r="I43" s="649" t="s">
        <v>335</v>
      </c>
      <c r="J43" s="650" t="s">
        <v>336</v>
      </c>
      <c r="K43" s="651">
        <v>259</v>
      </c>
      <c r="L43" s="652">
        <v>259</v>
      </c>
      <c r="M43" s="649" t="s">
        <v>49</v>
      </c>
      <c r="N43" s="646" t="s">
        <v>50</v>
      </c>
      <c r="O43" s="646" t="s">
        <v>39</v>
      </c>
      <c r="P43" s="646" t="s">
        <v>50</v>
      </c>
      <c r="Q43" s="646" t="s">
        <v>50</v>
      </c>
      <c r="R43" s="646" t="s">
        <v>50</v>
      </c>
      <c r="S43" s="646" t="s">
        <v>51</v>
      </c>
      <c r="T43" s="650" t="s">
        <v>123</v>
      </c>
      <c r="U43" s="650" t="s">
        <v>337</v>
      </c>
      <c r="V43" s="650" t="s">
        <v>38</v>
      </c>
      <c r="W43" s="650" t="s">
        <v>38</v>
      </c>
      <c r="X43" s="650"/>
      <c r="Y43" s="653" t="s">
        <v>338</v>
      </c>
    </row>
    <row r="44" spans="1:53" s="51" customFormat="1" ht="395.25">
      <c r="A44" s="646">
        <v>39</v>
      </c>
      <c r="B44" s="647" t="s">
        <v>339</v>
      </c>
      <c r="C44" s="647" t="s">
        <v>43</v>
      </c>
      <c r="D44" s="647" t="s">
        <v>340</v>
      </c>
      <c r="E44" s="647" t="s">
        <v>341</v>
      </c>
      <c r="F44" s="647" t="s">
        <v>342</v>
      </c>
      <c r="G44" s="648" t="s">
        <v>343</v>
      </c>
      <c r="H44" s="648" t="s">
        <v>344</v>
      </c>
      <c r="I44" s="649" t="s">
        <v>36</v>
      </c>
      <c r="J44" s="650" t="s">
        <v>345</v>
      </c>
      <c r="K44" s="651">
        <v>86</v>
      </c>
      <c r="L44" s="659">
        <v>82</v>
      </c>
      <c r="M44" s="649" t="s">
        <v>51</v>
      </c>
      <c r="N44" s="649" t="s">
        <v>50</v>
      </c>
      <c r="O44" s="646" t="s">
        <v>39</v>
      </c>
      <c r="P44" s="646" t="s">
        <v>50</v>
      </c>
      <c r="Q44" s="646" t="s">
        <v>50</v>
      </c>
      <c r="R44" s="646" t="s">
        <v>50</v>
      </c>
      <c r="S44" s="646" t="s">
        <v>51</v>
      </c>
      <c r="T44" s="650" t="s">
        <v>123</v>
      </c>
      <c r="U44" s="650" t="s">
        <v>346</v>
      </c>
      <c r="V44" s="650" t="s">
        <v>38</v>
      </c>
      <c r="W44" s="650" t="s">
        <v>38</v>
      </c>
      <c r="X44" s="650"/>
      <c r="Y44" s="653" t="s">
        <v>681</v>
      </c>
    </row>
    <row r="45" spans="1:53" s="51" customFormat="1" ht="25.5">
      <c r="A45" s="646">
        <v>40</v>
      </c>
      <c r="B45" s="647" t="s">
        <v>347</v>
      </c>
      <c r="C45" s="647" t="s">
        <v>43</v>
      </c>
      <c r="D45" s="647" t="s">
        <v>348</v>
      </c>
      <c r="E45" s="647" t="s">
        <v>349</v>
      </c>
      <c r="F45" s="647" t="s">
        <v>350</v>
      </c>
      <c r="G45" s="648" t="s">
        <v>351</v>
      </c>
      <c r="H45" s="648" t="s">
        <v>352</v>
      </c>
      <c r="I45" s="649" t="s">
        <v>36</v>
      </c>
      <c r="J45" s="650" t="s">
        <v>353</v>
      </c>
      <c r="K45" s="651">
        <v>169</v>
      </c>
      <c r="L45" s="652">
        <v>166.6</v>
      </c>
      <c r="M45" s="649" t="s">
        <v>38</v>
      </c>
      <c r="N45" s="646" t="s">
        <v>50</v>
      </c>
      <c r="O45" s="646" t="s">
        <v>39</v>
      </c>
      <c r="P45" s="646" t="s">
        <v>38</v>
      </c>
      <c r="Q45" s="646" t="s">
        <v>50</v>
      </c>
      <c r="R45" s="646" t="s">
        <v>50</v>
      </c>
      <c r="S45" s="646" t="s">
        <v>51</v>
      </c>
      <c r="T45" s="650" t="s">
        <v>41</v>
      </c>
      <c r="U45" s="650" t="s">
        <v>354</v>
      </c>
      <c r="V45" s="650"/>
      <c r="W45" s="650"/>
      <c r="X45" s="650"/>
      <c r="Y45" s="653"/>
    </row>
    <row r="46" spans="1:53" ht="24.75" customHeight="1"/>
    <row r="47" spans="1:53">
      <c r="K47" s="114"/>
    </row>
    <row r="48" spans="1:53">
      <c r="K48" s="114"/>
      <c r="O48" s="115"/>
    </row>
  </sheetData>
  <phoneticPr fontId="16" type="noConversion"/>
  <hyperlinks>
    <hyperlink ref="P5" r:id="rId1" xr:uid="{00000000-0004-0000-0100-000032000000}"/>
    <hyperlink ref="Q5" r:id="rId2" xr:uid="{00000000-0004-0000-0100-000033000000}"/>
    <hyperlink ref="R5" r:id="rId3" xr:uid="{00000000-0004-0000-0100-000034000000}"/>
    <hyperlink ref="H44" r:id="rId4" xr:uid="{00000000-0004-0000-0100-000035000000}"/>
    <hyperlink ref="G44" r:id="rId5" xr:uid="{00000000-0004-0000-0100-000036000000}"/>
    <hyperlink ref="G21" r:id="rId6" xr:uid="{00000000-0004-0000-0100-000044000000}"/>
    <hyperlink ref="H21" r:id="rId7" xr:uid="{00000000-0004-0000-0100-000045000000}"/>
    <hyperlink ref="G34" r:id="rId8" xr:uid="{DCD27865-EC1E-4291-85C8-DCFCFEECA42B}"/>
    <hyperlink ref="G29" r:id="rId9" xr:uid="{F76677DD-4B80-46E8-B751-874E526D3C5D}"/>
    <hyperlink ref="H29" r:id="rId10" xr:uid="{BD048F85-4909-4598-BAC2-07969CEA7A41}"/>
    <hyperlink ref="H33" r:id="rId11" xr:uid="{D4994276-F0C6-44FF-8061-22A8EC680022}"/>
    <hyperlink ref="G33" r:id="rId12" xr:uid="{8A1DB0FE-B5DC-4AF5-8DAB-40A9E14A9210}"/>
    <hyperlink ref="G31" r:id="rId13" xr:uid="{8DE13A13-1A0C-4925-ADBC-A4D1A48B2CCB}"/>
    <hyperlink ref="H31" r:id="rId14" xr:uid="{74BCD82D-62D4-4546-9E7F-8FC711527F87}"/>
    <hyperlink ref="G8" r:id="rId15" xr:uid="{E0DB71E2-3ACD-4496-BDD2-B7FB030A2701}"/>
    <hyperlink ref="H8" r:id="rId16" xr:uid="{194DF717-D2BA-47E8-8AF0-58A60CEF68CC}"/>
    <hyperlink ref="G37" r:id="rId17" xr:uid="{10387B43-B986-403D-9571-DBABFDFD70C7}"/>
    <hyperlink ref="H37" r:id="rId18" xr:uid="{35FB148E-C10B-400C-9E1C-87802E4C50DF}"/>
    <hyperlink ref="H7" r:id="rId19" xr:uid="{4DF25DC0-594F-40A0-8E38-3D7E3C26032D}"/>
    <hyperlink ref="G7" r:id="rId20" xr:uid="{650648D5-530F-40C0-A021-C167D64F7B1E}"/>
    <hyperlink ref="G9" r:id="rId21" xr:uid="{70CC35F9-A54A-42E1-9683-C22017823608}"/>
    <hyperlink ref="H11" r:id="rId22" xr:uid="{F7410AD3-C3BB-484A-A4DF-2BF7AFE71483}"/>
    <hyperlink ref="G12" r:id="rId23" xr:uid="{CC06E80F-8B24-4317-9D64-D164416F9C35}"/>
    <hyperlink ref="H14" r:id="rId24" xr:uid="{80DEDA47-DD20-46C2-B263-908C4C951CA8}"/>
    <hyperlink ref="G14" r:id="rId25" xr:uid="{D37A3330-58FD-4146-910E-851D3F1DAC7F}"/>
    <hyperlink ref="G18" r:id="rId26" xr:uid="{E49EB5D0-2E0A-4F02-BBF2-466DE21ADDDC}"/>
    <hyperlink ref="H18" r:id="rId27" xr:uid="{CB11FC7F-E8F1-47D6-AE69-74A1BD04D7C0}"/>
    <hyperlink ref="H30" r:id="rId28" display="mailto:dcu@dcu.md" xr:uid="{1D1B8939-0765-45F2-BE7F-D4D16BC13A92}"/>
    <hyperlink ref="G30" r:id="rId29" xr:uid="{15507C2E-DF6E-4B30-A363-32CBA6790D5B}"/>
    <hyperlink ref="G36" r:id="rId30" xr:uid="{2FE74251-8CA6-4036-ABF2-FCB2DB4BE288}"/>
    <hyperlink ref="H36" r:id="rId31" xr:uid="{41A627C4-5108-4B8F-95B3-98DFD487F4F2}"/>
    <hyperlink ref="G38" r:id="rId32" xr:uid="{74E364C5-FFC3-4B95-8236-1024ED639304}"/>
    <hyperlink ref="H38" r:id="rId33" xr:uid="{3A1C6741-EA92-434A-8FEB-15C0C83C8460}"/>
    <hyperlink ref="G16" r:id="rId34" xr:uid="{63BA19A3-A520-48D8-A46B-AE7168EDC92B}"/>
    <hyperlink ref="H16" r:id="rId35" xr:uid="{C4F0E0B3-D996-4CB4-AB25-2648E441686C}"/>
    <hyperlink ref="G35" r:id="rId36" display="https://www.vps.no/pub/about-us/about-vps/?lang=en" xr:uid="{B091B6A5-FECD-4F4E-B1A9-C8DB678E9EA3}"/>
    <hyperlink ref="H35" r:id="rId37" xr:uid="{ED9F24EB-3E7F-44F6-B152-8BC1339B28B9}"/>
    <hyperlink ref="G15" r:id="rId38" xr:uid="{27BA26E1-4249-4BB7-9776-67C871A820C1}"/>
    <hyperlink ref="H15" r:id="rId39" xr:uid="{4E427A55-5C1A-4415-9757-E08E142A52FD}"/>
    <hyperlink ref="G27" r:id="rId40" xr:uid="{A34834D7-687B-4E1B-A822-7CCDDC95E711}"/>
    <hyperlink ref="H27" r:id="rId41" xr:uid="{5D410CBC-BC83-4B54-955F-3D30BC196FC1}"/>
    <hyperlink ref="H23" r:id="rId42" xr:uid="{C831C379-6603-4239-99CD-F0AB916F486E}"/>
    <hyperlink ref="G23" r:id="rId43" xr:uid="{C0040306-4252-4124-BAF6-D3A317711835}"/>
    <hyperlink ref="G32" r:id="rId44" xr:uid="{8DD8E105-529A-45F9-9E4B-1F5EC824923E}"/>
    <hyperlink ref="H32" r:id="rId45" xr:uid="{97815F70-F8D2-4307-90AF-E7F079C28F6D}"/>
    <hyperlink ref="G19" r:id="rId46" xr:uid="{EFB246AB-4EFE-49E7-957A-D1B5195366B5}"/>
    <hyperlink ref="G10" r:id="rId47" xr:uid="{0C089C06-B068-40D6-9FDB-788CBEBD0BE7}"/>
    <hyperlink ref="G6" r:id="rId48" xr:uid="{7C5554DA-DF57-4A94-956F-4175A1586076}"/>
    <hyperlink ref="H6" r:id="rId49" xr:uid="{23D7FDF6-B039-4867-9299-3DF1CA8D7C4E}"/>
    <hyperlink ref="G11" r:id="rId50" xr:uid="{34320A21-B072-4AF8-8951-824AC35215A4}"/>
    <hyperlink ref="H13" r:id="rId51" xr:uid="{E4CC0359-6E7A-4A73-9C3E-EE27FA62CF38}"/>
    <hyperlink ref="G13" r:id="rId52" xr:uid="{6D63EDC7-40BE-486F-86E1-D635F5F06C2A}"/>
    <hyperlink ref="G17" r:id="rId53" xr:uid="{559399BD-D9E0-4DB8-AB66-D392F15D5884}"/>
    <hyperlink ref="H17" r:id="rId54" xr:uid="{96D38318-4848-45F0-A001-9D45AB5DFAAD}"/>
    <hyperlink ref="G22" r:id="rId55" xr:uid="{7898D8E3-27DF-43F2-A17D-8738C30B6EF2}"/>
    <hyperlink ref="H22" r:id="rId56" xr:uid="{3272E09E-06EE-46A3-B506-8B2AD85CB94B}"/>
    <hyperlink ref="G25" r:id="rId57" xr:uid="{D8BEC029-7A37-4B05-BE16-DACB55CD4218}"/>
    <hyperlink ref="H25" r:id="rId58" xr:uid="{482C4EEB-320C-4B51-B9AF-AEA47B419BAD}"/>
    <hyperlink ref="G26" r:id="rId59" xr:uid="{33C04861-8015-4E50-952B-53B94FEAC6F5}"/>
    <hyperlink ref="H26" r:id="rId60" xr:uid="{5C42EEC9-90DF-4C92-AAB8-D93BB923C07F}"/>
    <hyperlink ref="G28" r:id="rId61" xr:uid="{CB68D997-7C2E-4D21-A5EB-1421DFB4A8E9}"/>
    <hyperlink ref="H41" r:id="rId62" xr:uid="{259E4CAD-EB54-4EC5-AD95-931587C6C933}"/>
    <hyperlink ref="G41" r:id="rId63" xr:uid="{817A9207-A793-4A52-854F-9C86BB369438}"/>
    <hyperlink ref="G42" r:id="rId64" xr:uid="{DBA25F69-200C-403E-95E1-A20695599A98}"/>
    <hyperlink ref="H42" r:id="rId65" xr:uid="{7BC03EF1-760C-45A8-89E3-38307AFC9507}"/>
    <hyperlink ref="G43" r:id="rId66" xr:uid="{A78DF864-93E1-4C36-9C45-07E44148378F}"/>
    <hyperlink ref="H43" r:id="rId67" xr:uid="{5480CAC7-F747-4A28-968C-BF03F74CCC36}"/>
    <hyperlink ref="G45" r:id="rId68" xr:uid="{A840ABD5-BCD4-46AA-9270-DB271B0E0928}"/>
    <hyperlink ref="H45" r:id="rId69" xr:uid="{B2DA2232-FBA1-41F1-9C7A-CA1112FF13D3}"/>
    <hyperlink ref="G40" r:id="rId70" xr:uid="{3BEF8837-526A-4C4D-9082-95B3971DC062}"/>
    <hyperlink ref="H40" r:id="rId71" xr:uid="{EE83EB24-7318-4E91-9F75-9B90078E5841}"/>
    <hyperlink ref="G20" r:id="rId72" xr:uid="{0E905674-7342-4382-88CF-8E59FC51F258}"/>
    <hyperlink ref="H20" r:id="rId73" xr:uid="{683B5911-3D02-4E6C-99E5-4D278D1949E2}"/>
    <hyperlink ref="G39" r:id="rId74" xr:uid="{7CF5CAAE-324F-4B0A-B87C-9BE1A6A73C72}"/>
    <hyperlink ref="H39" r:id="rId75" xr:uid="{26095CBE-D009-437E-A40C-2C32DA5B46F2}"/>
  </hyperlinks>
  <pageMargins left="0.7" right="0.7" top="0.75" bottom="0.75" header="0.3" footer="0.3"/>
  <pageSetup orientation="portrait" r:id="rId76"/>
  <legacyDrawing r:id="rId77"/>
  <tableParts count="1">
    <tablePart r:id="rId78"/>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66"/>
  <sheetViews>
    <sheetView zoomScale="85" zoomScaleNormal="85" workbookViewId="0">
      <pane xSplit="3" ySplit="8" topLeftCell="G384" activePane="bottomRight" state="frozen"/>
      <selection pane="topRight"/>
      <selection pane="bottomLeft"/>
      <selection pane="bottomRight" activeCell="R389" sqref="R389"/>
    </sheetView>
  </sheetViews>
  <sheetFormatPr defaultColWidth="9.140625" defaultRowHeight="12.75"/>
  <cols>
    <col min="1" max="1" width="5.28515625" style="2" customWidth="1"/>
    <col min="2" max="2" width="10" style="2" bestFit="1" customWidth="1"/>
    <col min="3" max="3" width="21.28515625" style="55" customWidth="1"/>
    <col min="4" max="4" width="27" style="5" bestFit="1" customWidth="1"/>
    <col min="5" max="6" width="24" style="5" customWidth="1"/>
    <col min="7" max="7" width="9.7109375" style="5" customWidth="1"/>
    <col min="8" max="8" width="2.85546875" style="27" customWidth="1"/>
    <col min="9" max="9" width="24" style="2" customWidth="1"/>
    <col min="10" max="10" width="22.85546875" style="2" customWidth="1"/>
    <col min="11" max="11" width="26" style="2" customWidth="1"/>
    <col min="12" max="12" width="30" style="2" customWidth="1"/>
    <col min="13" max="13" width="28.7109375" style="2" customWidth="1"/>
    <col min="14" max="14" width="3.7109375" style="16" customWidth="1"/>
    <col min="15" max="15" width="15.42578125" style="2" customWidth="1"/>
    <col min="16" max="17" width="23" style="2" customWidth="1"/>
    <col min="18" max="58" width="9.140625" style="16"/>
    <col min="59" max="16384" width="9.140625" style="2"/>
  </cols>
  <sheetData>
    <row r="1" spans="1:58" s="16" customFormat="1">
      <c r="C1" s="53"/>
      <c r="D1" s="27"/>
      <c r="E1" s="27"/>
      <c r="F1" s="27"/>
      <c r="G1" s="27"/>
      <c r="H1" s="27"/>
    </row>
    <row r="2" spans="1:58" s="22" customFormat="1" ht="31.5">
      <c r="A2" s="23" t="s">
        <v>355</v>
      </c>
      <c r="C2" s="54"/>
      <c r="D2" s="30"/>
      <c r="E2" s="29"/>
      <c r="F2" s="72"/>
      <c r="G2" s="29"/>
      <c r="H2" s="29"/>
    </row>
    <row r="3" spans="1:58" s="16" customFormat="1" ht="17.25" customHeight="1">
      <c r="A3" s="67" t="s">
        <v>2</v>
      </c>
      <c r="B3" s="69"/>
      <c r="C3" s="70"/>
      <c r="D3" s="71"/>
      <c r="E3" s="71"/>
      <c r="F3" s="27"/>
      <c r="G3" s="27"/>
      <c r="H3" s="27"/>
    </row>
    <row r="4" spans="1:58" s="16" customFormat="1" ht="15" customHeight="1" thickBot="1">
      <c r="B4" s="28"/>
      <c r="C4" s="41"/>
      <c r="D4" s="27"/>
      <c r="E4" s="27"/>
      <c r="F4" s="27"/>
      <c r="G4" s="27"/>
      <c r="H4" s="27"/>
    </row>
    <row r="5" spans="1:58" ht="15.75" thickBot="1">
      <c r="A5" s="16"/>
      <c r="B5" s="16"/>
      <c r="C5" s="38"/>
      <c r="D5" s="1262" t="s">
        <v>356</v>
      </c>
      <c r="E5" s="1263"/>
      <c r="F5" s="1263"/>
      <c r="G5" s="1264"/>
      <c r="H5" s="153"/>
      <c r="I5" s="1205" t="s">
        <v>357</v>
      </c>
      <c r="J5" s="1206"/>
      <c r="K5" s="1206"/>
      <c r="L5" s="1206"/>
      <c r="M5" s="124"/>
      <c r="N5" s="155"/>
      <c r="O5" s="1209" t="s">
        <v>358</v>
      </c>
      <c r="P5" s="1210"/>
      <c r="Q5" s="1211"/>
    </row>
    <row r="6" spans="1:58" ht="15.75" thickBot="1">
      <c r="A6" s="16"/>
      <c r="B6" s="16"/>
      <c r="C6" s="38"/>
      <c r="D6" s="128"/>
      <c r="G6" s="129"/>
      <c r="I6" s="125"/>
      <c r="J6" s="126"/>
      <c r="K6" s="126"/>
      <c r="L6" s="126"/>
      <c r="M6" s="127"/>
      <c r="O6" s="117"/>
      <c r="P6" s="118"/>
      <c r="Q6" s="119"/>
    </row>
    <row r="7" spans="1:58" ht="63.75">
      <c r="A7" s="135"/>
      <c r="B7" s="136"/>
      <c r="C7" s="137"/>
      <c r="D7" s="138"/>
      <c r="E7" s="139" t="s">
        <v>359</v>
      </c>
      <c r="F7" s="139" t="s">
        <v>359</v>
      </c>
      <c r="G7" s="140"/>
      <c r="H7" s="40"/>
      <c r="I7" s="142" t="s">
        <v>360</v>
      </c>
      <c r="J7" s="143" t="s">
        <v>361</v>
      </c>
      <c r="K7" s="143" t="s">
        <v>362</v>
      </c>
      <c r="L7" s="143" t="s">
        <v>363</v>
      </c>
      <c r="M7" s="144" t="s">
        <v>364</v>
      </c>
      <c r="N7" s="156"/>
      <c r="O7" s="120" t="s">
        <v>365</v>
      </c>
      <c r="P7" s="1239" t="s">
        <v>366</v>
      </c>
      <c r="Q7" s="1240"/>
    </row>
    <row r="8" spans="1:58" ht="27" customHeight="1" thickBot="1">
      <c r="A8" s="141"/>
      <c r="B8" s="132"/>
      <c r="C8" s="52"/>
      <c r="D8" s="130"/>
      <c r="E8" s="116" t="s">
        <v>367</v>
      </c>
      <c r="F8" s="116" t="s">
        <v>368</v>
      </c>
      <c r="G8" s="131" t="s">
        <v>369</v>
      </c>
      <c r="H8" s="40"/>
      <c r="I8" s="145"/>
      <c r="J8" s="146"/>
      <c r="K8" s="147"/>
      <c r="L8" s="147"/>
      <c r="M8" s="148"/>
      <c r="N8" s="156"/>
      <c r="O8" s="121"/>
      <c r="P8" s="122" t="s">
        <v>370</v>
      </c>
      <c r="Q8" s="123" t="s">
        <v>371</v>
      </c>
    </row>
    <row r="9" spans="1:58" s="49" customFormat="1" ht="11.25" customHeight="1" thickBot="1">
      <c r="A9" s="1098">
        <v>1</v>
      </c>
      <c r="B9" s="1100" t="s">
        <v>29</v>
      </c>
      <c r="C9" s="1104" t="s">
        <v>31</v>
      </c>
      <c r="D9" s="686" t="s">
        <v>372</v>
      </c>
      <c r="E9" s="687"/>
      <c r="F9" s="687"/>
      <c r="G9" s="188">
        <f>SUM(E9:F9)</f>
        <v>0</v>
      </c>
      <c r="H9" s="48"/>
      <c r="I9" s="1145" t="s">
        <v>328</v>
      </c>
      <c r="J9" s="1148" t="s">
        <v>328</v>
      </c>
      <c r="K9" s="1148" t="s">
        <v>328</v>
      </c>
      <c r="L9" s="1148" t="s">
        <v>328</v>
      </c>
      <c r="M9" s="1207" t="s">
        <v>373</v>
      </c>
      <c r="N9" s="133"/>
      <c r="O9" s="1106" t="s">
        <v>50</v>
      </c>
      <c r="P9" s="1107" t="s">
        <v>49</v>
      </c>
      <c r="Q9" s="1111" t="s">
        <v>49</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row>
    <row r="10" spans="1:58" s="49" customFormat="1" ht="11.25" customHeight="1" thickBot="1">
      <c r="A10" s="1098"/>
      <c r="B10" s="1101"/>
      <c r="C10" s="1104"/>
      <c r="D10" s="159" t="s">
        <v>374</v>
      </c>
      <c r="E10" s="160"/>
      <c r="F10" s="160"/>
      <c r="G10" s="189">
        <f t="shared" ref="G10:G17" si="0">SUM(E10:F10)</f>
        <v>0</v>
      </c>
      <c r="H10" s="48"/>
      <c r="I10" s="1145"/>
      <c r="J10" s="1148"/>
      <c r="K10" s="1148"/>
      <c r="L10" s="1148"/>
      <c r="M10" s="1207"/>
      <c r="N10" s="133"/>
      <c r="O10" s="1106"/>
      <c r="P10" s="1107"/>
      <c r="Q10" s="1111"/>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row>
    <row r="11" spans="1:58" s="49" customFormat="1" ht="11.25" customHeight="1" thickBot="1">
      <c r="A11" s="1098"/>
      <c r="B11" s="1101"/>
      <c r="C11" s="1104"/>
      <c r="D11" s="159" t="s">
        <v>375</v>
      </c>
      <c r="E11" s="160"/>
      <c r="F11" s="160"/>
      <c r="G11" s="189">
        <f t="shared" si="0"/>
        <v>0</v>
      </c>
      <c r="H11" s="48"/>
      <c r="I11" s="1145"/>
      <c r="J11" s="1148"/>
      <c r="K11" s="1148"/>
      <c r="L11" s="1148"/>
      <c r="M11" s="1207"/>
      <c r="N11" s="133"/>
      <c r="O11" s="1106"/>
      <c r="P11" s="1107"/>
      <c r="Q11" s="1111"/>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row>
    <row r="12" spans="1:58" s="49" customFormat="1" ht="11.25" customHeight="1" thickBot="1">
      <c r="A12" s="1098"/>
      <c r="B12" s="1101"/>
      <c r="C12" s="1104"/>
      <c r="D12" s="159" t="s">
        <v>376</v>
      </c>
      <c r="E12" s="160"/>
      <c r="F12" s="160"/>
      <c r="G12" s="189">
        <f t="shared" si="0"/>
        <v>0</v>
      </c>
      <c r="H12" s="48"/>
      <c r="I12" s="1145"/>
      <c r="J12" s="1148"/>
      <c r="K12" s="1148"/>
      <c r="L12" s="1148"/>
      <c r="M12" s="1207"/>
      <c r="N12" s="133"/>
      <c r="O12" s="1106"/>
      <c r="P12" s="1107"/>
      <c r="Q12" s="1111"/>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row>
    <row r="13" spans="1:58" s="49" customFormat="1" ht="11.25" customHeight="1" thickBot="1">
      <c r="A13" s="1098"/>
      <c r="B13" s="1101"/>
      <c r="C13" s="1104"/>
      <c r="D13" s="159" t="s">
        <v>377</v>
      </c>
      <c r="E13" s="160"/>
      <c r="F13" s="160"/>
      <c r="G13" s="189">
        <f t="shared" si="0"/>
        <v>0</v>
      </c>
      <c r="H13" s="48"/>
      <c r="I13" s="1145"/>
      <c r="J13" s="1148"/>
      <c r="K13" s="1148"/>
      <c r="L13" s="1148"/>
      <c r="M13" s="1207"/>
      <c r="N13" s="133"/>
      <c r="O13" s="1106"/>
      <c r="P13" s="1107"/>
      <c r="Q13" s="1111"/>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row>
    <row r="14" spans="1:58" s="49" customFormat="1" ht="11.25" customHeight="1" thickBot="1">
      <c r="A14" s="1098"/>
      <c r="B14" s="1101"/>
      <c r="C14" s="1104"/>
      <c r="D14" s="159" t="s">
        <v>378</v>
      </c>
      <c r="E14" s="160"/>
      <c r="F14" s="160">
        <v>1</v>
      </c>
      <c r="G14" s="189">
        <f t="shared" si="0"/>
        <v>1</v>
      </c>
      <c r="H14" s="48"/>
      <c r="I14" s="1145"/>
      <c r="J14" s="1148"/>
      <c r="K14" s="1148"/>
      <c r="L14" s="1148"/>
      <c r="M14" s="1207"/>
      <c r="N14" s="133"/>
      <c r="O14" s="1106"/>
      <c r="P14" s="1107"/>
      <c r="Q14" s="1111"/>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row>
    <row r="15" spans="1:58" s="49" customFormat="1" ht="11.25" customHeight="1" thickBot="1">
      <c r="A15" s="1098"/>
      <c r="B15" s="1101"/>
      <c r="C15" s="1104"/>
      <c r="D15" s="159" t="s">
        <v>379</v>
      </c>
      <c r="E15" s="160"/>
      <c r="F15" s="160"/>
      <c r="G15" s="189">
        <f t="shared" si="0"/>
        <v>0</v>
      </c>
      <c r="H15" s="48"/>
      <c r="I15" s="1145"/>
      <c r="J15" s="1148"/>
      <c r="K15" s="1148"/>
      <c r="L15" s="1148"/>
      <c r="M15" s="1207"/>
      <c r="N15" s="133"/>
      <c r="O15" s="1106"/>
      <c r="P15" s="1107"/>
      <c r="Q15" s="1111"/>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row>
    <row r="16" spans="1:58" s="49" customFormat="1" ht="11.25" customHeight="1" thickBot="1">
      <c r="A16" s="1098"/>
      <c r="B16" s="1101"/>
      <c r="C16" s="1104"/>
      <c r="D16" s="159" t="s">
        <v>380</v>
      </c>
      <c r="E16" s="160"/>
      <c r="F16" s="160"/>
      <c r="G16" s="189">
        <f t="shared" si="0"/>
        <v>0</v>
      </c>
      <c r="H16" s="48"/>
      <c r="I16" s="1145"/>
      <c r="J16" s="1148"/>
      <c r="K16" s="1148"/>
      <c r="L16" s="1148"/>
      <c r="M16" s="1207"/>
      <c r="N16" s="133"/>
      <c r="O16" s="1106"/>
      <c r="P16" s="1107"/>
      <c r="Q16" s="1111"/>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row>
    <row r="17" spans="1:58" s="49" customFormat="1" ht="11.25" customHeight="1" thickBot="1">
      <c r="A17" s="1098"/>
      <c r="B17" s="1101"/>
      <c r="C17" s="1104"/>
      <c r="D17" s="161" t="s">
        <v>381</v>
      </c>
      <c r="E17" s="162"/>
      <c r="F17" s="162"/>
      <c r="G17" s="190">
        <f t="shared" si="0"/>
        <v>0</v>
      </c>
      <c r="H17" s="48"/>
      <c r="I17" s="1145"/>
      <c r="J17" s="1148"/>
      <c r="K17" s="1148"/>
      <c r="L17" s="1148"/>
      <c r="M17" s="1207"/>
      <c r="N17" s="133"/>
      <c r="O17" s="1106"/>
      <c r="P17" s="1107"/>
      <c r="Q17" s="1111"/>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row>
    <row r="18" spans="1:58" s="49" customFormat="1" ht="11.25" customHeight="1">
      <c r="A18" s="1099"/>
      <c r="B18" s="1102"/>
      <c r="C18" s="1105"/>
      <c r="D18" s="169" t="s">
        <v>369</v>
      </c>
      <c r="E18" s="688">
        <f>SUM(E9:E17)</f>
        <v>0</v>
      </c>
      <c r="F18" s="688">
        <f>SUM(F9:F17)</f>
        <v>1</v>
      </c>
      <c r="G18" s="689">
        <f>SUM(E9:F17)</f>
        <v>1</v>
      </c>
      <c r="H18" s="154"/>
      <c r="I18" s="1180"/>
      <c r="J18" s="1153"/>
      <c r="K18" s="1153"/>
      <c r="L18" s="1153"/>
      <c r="M18" s="1208"/>
      <c r="N18" s="133"/>
      <c r="O18" s="1106"/>
      <c r="P18" s="1107"/>
      <c r="Q18" s="1111"/>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row>
    <row r="19" spans="1:58" s="49" customFormat="1" ht="11.25" customHeight="1" thickBot="1">
      <c r="A19" s="1251">
        <v>2</v>
      </c>
      <c r="B19" s="1165" t="s">
        <v>42</v>
      </c>
      <c r="C19" s="1167" t="s">
        <v>382</v>
      </c>
      <c r="D19" s="163" t="s">
        <v>372</v>
      </c>
      <c r="E19" s="164"/>
      <c r="F19" s="164">
        <v>0.33500000000000002</v>
      </c>
      <c r="G19" s="191">
        <f>SUM(E19:F19)</f>
        <v>0.33500000000000002</v>
      </c>
      <c r="H19" s="50"/>
      <c r="I19" s="1176" t="s">
        <v>38</v>
      </c>
      <c r="J19" s="1136" t="s">
        <v>328</v>
      </c>
      <c r="K19" s="1136" t="s">
        <v>328</v>
      </c>
      <c r="L19" s="1136" t="s">
        <v>328</v>
      </c>
      <c r="M19" s="1157" t="s">
        <v>49</v>
      </c>
      <c r="N19" s="133"/>
      <c r="O19" s="1110" t="s">
        <v>50</v>
      </c>
      <c r="P19" s="1109" t="s">
        <v>49</v>
      </c>
      <c r="Q19" s="1113" t="s">
        <v>49</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row>
    <row r="20" spans="1:58" s="49" customFormat="1" ht="11.25" customHeight="1" thickBot="1">
      <c r="A20" s="1252"/>
      <c r="B20" s="1117"/>
      <c r="C20" s="1168"/>
      <c r="D20" s="165" t="s">
        <v>374</v>
      </c>
      <c r="E20" s="166"/>
      <c r="F20" s="166"/>
      <c r="G20" s="192">
        <f t="shared" ref="G20:G27" si="1">SUM(E20:F20)</f>
        <v>0</v>
      </c>
      <c r="H20" s="50"/>
      <c r="I20" s="1177"/>
      <c r="J20" s="1137"/>
      <c r="K20" s="1137"/>
      <c r="L20" s="1137"/>
      <c r="M20" s="1158"/>
      <c r="N20" s="133"/>
      <c r="O20" s="1110"/>
      <c r="P20" s="1109"/>
      <c r="Q20" s="1113"/>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row>
    <row r="21" spans="1:58" s="49" customFormat="1" ht="11.25" customHeight="1" thickBot="1">
      <c r="A21" s="1252"/>
      <c r="B21" s="1117"/>
      <c r="C21" s="1168"/>
      <c r="D21" s="165" t="s">
        <v>375</v>
      </c>
      <c r="E21" s="166"/>
      <c r="F21" s="166"/>
      <c r="G21" s="192">
        <f t="shared" si="1"/>
        <v>0</v>
      </c>
      <c r="H21" s="50"/>
      <c r="I21" s="1177"/>
      <c r="J21" s="1137"/>
      <c r="K21" s="1137"/>
      <c r="L21" s="1137"/>
      <c r="M21" s="1158"/>
      <c r="N21" s="133"/>
      <c r="O21" s="1110"/>
      <c r="P21" s="1109"/>
      <c r="Q21" s="1113"/>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row>
    <row r="22" spans="1:58" s="49" customFormat="1" ht="11.25" customHeight="1" thickBot="1">
      <c r="A22" s="1252"/>
      <c r="B22" s="1117"/>
      <c r="C22" s="1168"/>
      <c r="D22" s="165" t="s">
        <v>376</v>
      </c>
      <c r="E22" s="166"/>
      <c r="F22" s="166">
        <v>0.245</v>
      </c>
      <c r="G22" s="192">
        <f t="shared" si="1"/>
        <v>0.245</v>
      </c>
      <c r="H22" s="50"/>
      <c r="I22" s="1177"/>
      <c r="J22" s="1137"/>
      <c r="K22" s="1137"/>
      <c r="L22" s="1137"/>
      <c r="M22" s="1158"/>
      <c r="N22" s="133"/>
      <c r="O22" s="1110"/>
      <c r="P22" s="1109"/>
      <c r="Q22" s="1113"/>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row>
    <row r="23" spans="1:58" s="49" customFormat="1" ht="11.25" customHeight="1" thickBot="1">
      <c r="A23" s="1252"/>
      <c r="B23" s="1117"/>
      <c r="C23" s="1168"/>
      <c r="D23" s="165" t="s">
        <v>377</v>
      </c>
      <c r="E23" s="166"/>
      <c r="F23" s="166"/>
      <c r="G23" s="192">
        <f t="shared" si="1"/>
        <v>0</v>
      </c>
      <c r="H23" s="50"/>
      <c r="I23" s="1177"/>
      <c r="J23" s="1137"/>
      <c r="K23" s="1137"/>
      <c r="L23" s="1137"/>
      <c r="M23" s="1158"/>
      <c r="N23" s="133"/>
      <c r="O23" s="1110"/>
      <c r="P23" s="1109"/>
      <c r="Q23" s="1113"/>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row>
    <row r="24" spans="1:58" s="49" customFormat="1" ht="11.25" customHeight="1" thickBot="1">
      <c r="A24" s="1252"/>
      <c r="B24" s="1117"/>
      <c r="C24" s="1168"/>
      <c r="D24" s="165" t="s">
        <v>378</v>
      </c>
      <c r="E24" s="166">
        <v>0.11</v>
      </c>
      <c r="F24" s="166">
        <v>0.2</v>
      </c>
      <c r="G24" s="192">
        <f t="shared" si="1"/>
        <v>0.31</v>
      </c>
      <c r="H24" s="50"/>
      <c r="I24" s="1177"/>
      <c r="J24" s="1137"/>
      <c r="K24" s="1137"/>
      <c r="L24" s="1137"/>
      <c r="M24" s="1158"/>
      <c r="N24" s="133"/>
      <c r="O24" s="1110"/>
      <c r="P24" s="1109"/>
      <c r="Q24" s="1113"/>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row>
    <row r="25" spans="1:58" s="49" customFormat="1" ht="11.25" customHeight="1" thickBot="1">
      <c r="A25" s="1252"/>
      <c r="B25" s="1117"/>
      <c r="C25" s="1168"/>
      <c r="D25" s="165" t="s">
        <v>379</v>
      </c>
      <c r="E25" s="166">
        <v>7.0000000000000007E-2</v>
      </c>
      <c r="F25" s="166">
        <v>0.04</v>
      </c>
      <c r="G25" s="192">
        <f t="shared" si="1"/>
        <v>0.11000000000000001</v>
      </c>
      <c r="H25" s="50"/>
      <c r="I25" s="1177"/>
      <c r="J25" s="1137"/>
      <c r="K25" s="1137"/>
      <c r="L25" s="1137"/>
      <c r="M25" s="1158"/>
      <c r="N25" s="133"/>
      <c r="O25" s="1110"/>
      <c r="P25" s="1109"/>
      <c r="Q25" s="1113"/>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row>
    <row r="26" spans="1:58" s="49" customFormat="1" ht="11.25" customHeight="1" thickBot="1">
      <c r="A26" s="1252"/>
      <c r="B26" s="1117"/>
      <c r="C26" s="1168"/>
      <c r="D26" s="165" t="s">
        <v>380</v>
      </c>
      <c r="E26" s="166"/>
      <c r="F26" s="166"/>
      <c r="G26" s="192">
        <f t="shared" si="1"/>
        <v>0</v>
      </c>
      <c r="H26" s="50"/>
      <c r="I26" s="1177"/>
      <c r="J26" s="1137"/>
      <c r="K26" s="1137"/>
      <c r="L26" s="1137"/>
      <c r="M26" s="1158"/>
      <c r="N26" s="133"/>
      <c r="O26" s="1110"/>
      <c r="P26" s="1109"/>
      <c r="Q26" s="1113"/>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row>
    <row r="27" spans="1:58" s="49" customFormat="1" ht="11.25" customHeight="1" thickBot="1">
      <c r="A27" s="1252"/>
      <c r="B27" s="1117"/>
      <c r="C27" s="1168"/>
      <c r="D27" s="167" t="s">
        <v>381</v>
      </c>
      <c r="E27" s="168"/>
      <c r="F27" s="168"/>
      <c r="G27" s="193">
        <f t="shared" si="1"/>
        <v>0</v>
      </c>
      <c r="H27" s="50"/>
      <c r="I27" s="1177"/>
      <c r="J27" s="1137"/>
      <c r="K27" s="1137"/>
      <c r="L27" s="1137"/>
      <c r="M27" s="1158"/>
      <c r="N27" s="133"/>
      <c r="O27" s="1110"/>
      <c r="P27" s="1109"/>
      <c r="Q27" s="1113"/>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row>
    <row r="28" spans="1:58" s="49" customFormat="1" ht="11.25" customHeight="1">
      <c r="A28" s="1253"/>
      <c r="B28" s="1166"/>
      <c r="C28" s="1169"/>
      <c r="D28" s="170" t="s">
        <v>369</v>
      </c>
      <c r="E28" s="690">
        <f>SUM(E19:E27)</f>
        <v>0.18</v>
      </c>
      <c r="F28" s="690">
        <f>SUM(F19:F27)</f>
        <v>0.82000000000000006</v>
      </c>
      <c r="G28" s="691">
        <f>SUM(E19:F27)</f>
        <v>1.0000000000000002</v>
      </c>
      <c r="H28" s="154"/>
      <c r="I28" s="1178"/>
      <c r="J28" s="1138"/>
      <c r="K28" s="1138"/>
      <c r="L28" s="1138"/>
      <c r="M28" s="1159"/>
      <c r="N28" s="133"/>
      <c r="O28" s="1110"/>
      <c r="P28" s="1109"/>
      <c r="Q28" s="1113"/>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row>
    <row r="29" spans="1:58" s="49" customFormat="1" ht="11.25" customHeight="1" thickBot="1">
      <c r="A29" s="1257">
        <v>3</v>
      </c>
      <c r="B29" s="1187" t="s">
        <v>42</v>
      </c>
      <c r="C29" s="1189" t="s">
        <v>55</v>
      </c>
      <c r="D29" s="157" t="s">
        <v>372</v>
      </c>
      <c r="E29" s="158"/>
      <c r="F29" s="158">
        <v>0.75</v>
      </c>
      <c r="G29" s="188">
        <f>SUM(E29:F29)</f>
        <v>0.75</v>
      </c>
      <c r="H29" s="48"/>
      <c r="I29" s="1144" t="s">
        <v>50</v>
      </c>
      <c r="J29" s="1147" t="s">
        <v>50</v>
      </c>
      <c r="K29" s="1147" t="s">
        <v>50</v>
      </c>
      <c r="L29" s="1147" t="s">
        <v>38</v>
      </c>
      <c r="M29" s="1154" t="s">
        <v>49</v>
      </c>
      <c r="N29" s="133"/>
      <c r="O29" s="1150" t="s">
        <v>50</v>
      </c>
      <c r="P29" s="1130" t="s">
        <v>49</v>
      </c>
      <c r="Q29" s="1128" t="s">
        <v>49</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row>
    <row r="30" spans="1:58" s="49" customFormat="1" ht="11.25" customHeight="1" thickBot="1">
      <c r="A30" s="1098"/>
      <c r="B30" s="1101"/>
      <c r="C30" s="1104"/>
      <c r="D30" s="159" t="s">
        <v>374</v>
      </c>
      <c r="E30" s="160"/>
      <c r="F30" s="160"/>
      <c r="G30" s="189">
        <f t="shared" ref="G30:G37" si="2">SUM(E30:F30)</f>
        <v>0</v>
      </c>
      <c r="H30" s="48"/>
      <c r="I30" s="1145"/>
      <c r="J30" s="1148"/>
      <c r="K30" s="1148"/>
      <c r="L30" s="1148"/>
      <c r="M30" s="1155"/>
      <c r="N30" s="133"/>
      <c r="O30" s="1106"/>
      <c r="P30" s="1107"/>
      <c r="Q30" s="1111"/>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row>
    <row r="31" spans="1:58" s="49" customFormat="1" ht="11.25" customHeight="1" thickBot="1">
      <c r="A31" s="1098"/>
      <c r="B31" s="1101"/>
      <c r="C31" s="1104"/>
      <c r="D31" s="159" t="s">
        <v>375</v>
      </c>
      <c r="E31" s="160"/>
      <c r="F31" s="160"/>
      <c r="G31" s="189">
        <f t="shared" si="2"/>
        <v>0</v>
      </c>
      <c r="H31" s="48"/>
      <c r="I31" s="1145"/>
      <c r="J31" s="1148"/>
      <c r="K31" s="1148"/>
      <c r="L31" s="1148"/>
      <c r="M31" s="1155"/>
      <c r="N31" s="133"/>
      <c r="O31" s="1106"/>
      <c r="P31" s="1107"/>
      <c r="Q31" s="1111"/>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row>
    <row r="32" spans="1:58" s="49" customFormat="1" ht="11.25" customHeight="1" thickBot="1">
      <c r="A32" s="1098"/>
      <c r="B32" s="1101"/>
      <c r="C32" s="1104"/>
      <c r="D32" s="159" t="s">
        <v>376</v>
      </c>
      <c r="E32" s="160"/>
      <c r="F32" s="160"/>
      <c r="G32" s="189">
        <f t="shared" si="2"/>
        <v>0</v>
      </c>
      <c r="H32" s="48"/>
      <c r="I32" s="1145"/>
      <c r="J32" s="1148"/>
      <c r="K32" s="1148"/>
      <c r="L32" s="1148"/>
      <c r="M32" s="1155"/>
      <c r="N32" s="133"/>
      <c r="O32" s="1106"/>
      <c r="P32" s="1107"/>
      <c r="Q32" s="1111"/>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row>
    <row r="33" spans="1:58" s="49" customFormat="1" ht="11.25" customHeight="1" thickBot="1">
      <c r="A33" s="1098"/>
      <c r="B33" s="1101"/>
      <c r="C33" s="1104"/>
      <c r="D33" s="159" t="s">
        <v>377</v>
      </c>
      <c r="E33" s="160"/>
      <c r="F33" s="160"/>
      <c r="G33" s="189">
        <f t="shared" si="2"/>
        <v>0</v>
      </c>
      <c r="H33" s="48"/>
      <c r="I33" s="1145"/>
      <c r="J33" s="1148"/>
      <c r="K33" s="1148"/>
      <c r="L33" s="1148"/>
      <c r="M33" s="1155"/>
      <c r="N33" s="133"/>
      <c r="O33" s="1106"/>
      <c r="P33" s="1107"/>
      <c r="Q33" s="1111"/>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row>
    <row r="34" spans="1:58" s="49" customFormat="1" ht="11.25" customHeight="1" thickBot="1">
      <c r="A34" s="1098"/>
      <c r="B34" s="1101"/>
      <c r="C34" s="1104"/>
      <c r="D34" s="159" t="s">
        <v>378</v>
      </c>
      <c r="E34" s="160">
        <v>0.11</v>
      </c>
      <c r="F34" s="160"/>
      <c r="G34" s="189">
        <f t="shared" si="2"/>
        <v>0.11</v>
      </c>
      <c r="H34" s="48"/>
      <c r="I34" s="1145"/>
      <c r="J34" s="1148"/>
      <c r="K34" s="1148"/>
      <c r="L34" s="1148"/>
      <c r="M34" s="1155"/>
      <c r="N34" s="133"/>
      <c r="O34" s="1106"/>
      <c r="P34" s="1107"/>
      <c r="Q34" s="1111"/>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row>
    <row r="35" spans="1:58" s="49" customFormat="1" ht="11.25" customHeight="1" thickBot="1">
      <c r="A35" s="1098"/>
      <c r="B35" s="1101"/>
      <c r="C35" s="1104"/>
      <c r="D35" s="159" t="s">
        <v>379</v>
      </c>
      <c r="E35" s="160">
        <v>0.05</v>
      </c>
      <c r="F35" s="160"/>
      <c r="G35" s="189">
        <f t="shared" si="2"/>
        <v>0.05</v>
      </c>
      <c r="H35" s="48"/>
      <c r="I35" s="1145"/>
      <c r="J35" s="1148"/>
      <c r="K35" s="1148"/>
      <c r="L35" s="1148"/>
      <c r="M35" s="1155"/>
      <c r="N35" s="133"/>
      <c r="O35" s="1106"/>
      <c r="P35" s="1107"/>
      <c r="Q35" s="1111"/>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row>
    <row r="36" spans="1:58" s="49" customFormat="1" ht="11.25" customHeight="1" thickBot="1">
      <c r="A36" s="1098"/>
      <c r="B36" s="1101"/>
      <c r="C36" s="1104"/>
      <c r="D36" s="159" t="s">
        <v>380</v>
      </c>
      <c r="E36" s="160"/>
      <c r="F36" s="160"/>
      <c r="G36" s="189">
        <f t="shared" si="2"/>
        <v>0</v>
      </c>
      <c r="H36" s="48"/>
      <c r="I36" s="1145"/>
      <c r="J36" s="1148"/>
      <c r="K36" s="1148"/>
      <c r="L36" s="1148"/>
      <c r="M36" s="1155"/>
      <c r="N36" s="133"/>
      <c r="O36" s="1106"/>
      <c r="P36" s="1107"/>
      <c r="Q36" s="1111"/>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row>
    <row r="37" spans="1:58" s="49" customFormat="1" ht="11.25" customHeight="1" thickBot="1">
      <c r="A37" s="1098"/>
      <c r="B37" s="1101"/>
      <c r="C37" s="1104"/>
      <c r="D37" s="161" t="s">
        <v>381</v>
      </c>
      <c r="E37" s="162">
        <v>0.09</v>
      </c>
      <c r="F37" s="162"/>
      <c r="G37" s="190">
        <f t="shared" si="2"/>
        <v>0.09</v>
      </c>
      <c r="H37" s="48"/>
      <c r="I37" s="1145"/>
      <c r="J37" s="1148"/>
      <c r="K37" s="1148"/>
      <c r="L37" s="1148"/>
      <c r="M37" s="1155"/>
      <c r="N37" s="133"/>
      <c r="O37" s="1106"/>
      <c r="P37" s="1107"/>
      <c r="Q37" s="1111"/>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row>
    <row r="38" spans="1:58" s="49" customFormat="1" ht="10.9" customHeight="1">
      <c r="A38" s="1258"/>
      <c r="B38" s="1188"/>
      <c r="C38" s="1190"/>
      <c r="D38" s="171" t="s">
        <v>369</v>
      </c>
      <c r="E38" s="172">
        <f>SUM(E29:E37)</f>
        <v>0.25</v>
      </c>
      <c r="F38" s="172">
        <f>SUM(F29:F37)</f>
        <v>0.75</v>
      </c>
      <c r="G38" s="150">
        <f>SUM(E29:F37)</f>
        <v>1</v>
      </c>
      <c r="H38" s="154"/>
      <c r="I38" s="1146"/>
      <c r="J38" s="1149"/>
      <c r="K38" s="1149"/>
      <c r="L38" s="1149"/>
      <c r="M38" s="1156"/>
      <c r="N38" s="133"/>
      <c r="O38" s="1151"/>
      <c r="P38" s="1131"/>
      <c r="Q38" s="112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row>
    <row r="39" spans="1:58" s="49" customFormat="1" ht="11.25" customHeight="1" thickBot="1">
      <c r="A39" s="1251">
        <v>4</v>
      </c>
      <c r="B39" s="1165" t="s">
        <v>61</v>
      </c>
      <c r="C39" s="1167" t="s">
        <v>62</v>
      </c>
      <c r="D39" s="163" t="s">
        <v>372</v>
      </c>
      <c r="E39" s="164"/>
      <c r="F39" s="164"/>
      <c r="G39" s="191">
        <f>SUM(E39:F39)</f>
        <v>0</v>
      </c>
      <c r="H39" s="50"/>
      <c r="I39" s="1176" t="s">
        <v>328</v>
      </c>
      <c r="J39" s="1136" t="s">
        <v>38</v>
      </c>
      <c r="K39" s="1136" t="s">
        <v>328</v>
      </c>
      <c r="L39" s="1136" t="s">
        <v>328</v>
      </c>
      <c r="M39" s="1157" t="s">
        <v>49</v>
      </c>
      <c r="N39" s="133"/>
      <c r="O39" s="1110" t="s">
        <v>50</v>
      </c>
      <c r="P39" s="1109" t="s">
        <v>49</v>
      </c>
      <c r="Q39" s="1113" t="s">
        <v>49</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row>
    <row r="40" spans="1:58" s="49" customFormat="1" ht="11.25" customHeight="1" thickBot="1">
      <c r="A40" s="1252"/>
      <c r="B40" s="1117"/>
      <c r="C40" s="1168"/>
      <c r="D40" s="165" t="s">
        <v>374</v>
      </c>
      <c r="E40" s="166"/>
      <c r="F40" s="166"/>
      <c r="G40" s="192">
        <f t="shared" ref="G40:G47" si="3">SUM(E40:F40)</f>
        <v>0</v>
      </c>
      <c r="H40" s="50"/>
      <c r="I40" s="1177"/>
      <c r="J40" s="1137"/>
      <c r="K40" s="1137"/>
      <c r="L40" s="1137"/>
      <c r="M40" s="1158"/>
      <c r="N40" s="133"/>
      <c r="O40" s="1110"/>
      <c r="P40" s="1109"/>
      <c r="Q40" s="1113"/>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row>
    <row r="41" spans="1:58" s="49" customFormat="1" ht="11.25" customHeight="1" thickBot="1">
      <c r="A41" s="1252"/>
      <c r="B41" s="1117"/>
      <c r="C41" s="1168"/>
      <c r="D41" s="165" t="s">
        <v>375</v>
      </c>
      <c r="E41" s="166"/>
      <c r="F41" s="166"/>
      <c r="G41" s="192">
        <f t="shared" si="3"/>
        <v>0</v>
      </c>
      <c r="H41" s="50"/>
      <c r="I41" s="1177"/>
      <c r="J41" s="1137"/>
      <c r="K41" s="1137"/>
      <c r="L41" s="1137"/>
      <c r="M41" s="1158"/>
      <c r="N41" s="133"/>
      <c r="O41" s="1110"/>
      <c r="P41" s="1109"/>
      <c r="Q41" s="1113"/>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row>
    <row r="42" spans="1:58" s="49" customFormat="1" ht="11.25" customHeight="1" thickBot="1">
      <c r="A42" s="1252"/>
      <c r="B42" s="1117"/>
      <c r="C42" s="1168"/>
      <c r="D42" s="165" t="s">
        <v>376</v>
      </c>
      <c r="E42" s="166"/>
      <c r="F42" s="166"/>
      <c r="G42" s="192">
        <f t="shared" si="3"/>
        <v>0</v>
      </c>
      <c r="H42" s="50"/>
      <c r="I42" s="1177"/>
      <c r="J42" s="1137"/>
      <c r="K42" s="1137"/>
      <c r="L42" s="1137"/>
      <c r="M42" s="1158"/>
      <c r="N42" s="133"/>
      <c r="O42" s="1110"/>
      <c r="P42" s="1109"/>
      <c r="Q42" s="1113"/>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row>
    <row r="43" spans="1:58" s="49" customFormat="1" ht="11.25" customHeight="1" thickBot="1">
      <c r="A43" s="1252"/>
      <c r="B43" s="1117"/>
      <c r="C43" s="1168"/>
      <c r="D43" s="165" t="s">
        <v>377</v>
      </c>
      <c r="E43" s="166"/>
      <c r="F43" s="166"/>
      <c r="G43" s="192">
        <f t="shared" si="3"/>
        <v>0</v>
      </c>
      <c r="H43" s="50"/>
      <c r="I43" s="1177"/>
      <c r="J43" s="1137"/>
      <c r="K43" s="1137"/>
      <c r="L43" s="1137"/>
      <c r="M43" s="1158"/>
      <c r="N43" s="133"/>
      <c r="O43" s="1110"/>
      <c r="P43" s="1109"/>
      <c r="Q43" s="1113"/>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row>
    <row r="44" spans="1:58" s="49" customFormat="1" ht="11.25" customHeight="1" thickBot="1">
      <c r="A44" s="1252"/>
      <c r="B44" s="1117"/>
      <c r="C44" s="1168"/>
      <c r="D44" s="165" t="s">
        <v>378</v>
      </c>
      <c r="E44" s="166"/>
      <c r="F44" s="166"/>
      <c r="G44" s="192">
        <f t="shared" si="3"/>
        <v>0</v>
      </c>
      <c r="H44" s="50"/>
      <c r="I44" s="1177"/>
      <c r="J44" s="1137"/>
      <c r="K44" s="1137"/>
      <c r="L44" s="1137"/>
      <c r="M44" s="1158"/>
      <c r="N44" s="133"/>
      <c r="O44" s="1110"/>
      <c r="P44" s="1109"/>
      <c r="Q44" s="1113"/>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row>
    <row r="45" spans="1:58" s="49" customFormat="1" ht="11.25" customHeight="1" thickBot="1">
      <c r="A45" s="1252"/>
      <c r="B45" s="1117"/>
      <c r="C45" s="1168"/>
      <c r="D45" s="165" t="s">
        <v>379</v>
      </c>
      <c r="E45" s="166"/>
      <c r="F45" s="166"/>
      <c r="G45" s="192">
        <f t="shared" si="3"/>
        <v>0</v>
      </c>
      <c r="H45" s="50"/>
      <c r="I45" s="1177"/>
      <c r="J45" s="1137"/>
      <c r="K45" s="1137"/>
      <c r="L45" s="1137"/>
      <c r="M45" s="1158"/>
      <c r="N45" s="133"/>
      <c r="O45" s="1110"/>
      <c r="P45" s="1109"/>
      <c r="Q45" s="1113"/>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row>
    <row r="46" spans="1:58" s="49" customFormat="1" ht="11.25" customHeight="1" thickBot="1">
      <c r="A46" s="1252"/>
      <c r="B46" s="1117"/>
      <c r="C46" s="1168"/>
      <c r="D46" s="165" t="s">
        <v>380</v>
      </c>
      <c r="E46" s="166"/>
      <c r="F46" s="166"/>
      <c r="G46" s="192">
        <f t="shared" si="3"/>
        <v>0</v>
      </c>
      <c r="H46" s="50"/>
      <c r="I46" s="1177"/>
      <c r="J46" s="1137"/>
      <c r="K46" s="1137"/>
      <c r="L46" s="1137"/>
      <c r="M46" s="1158"/>
      <c r="N46" s="133"/>
      <c r="O46" s="1110"/>
      <c r="P46" s="1109"/>
      <c r="Q46" s="1113"/>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row>
    <row r="47" spans="1:58" s="49" customFormat="1" ht="11.25" customHeight="1" thickBot="1">
      <c r="A47" s="1252"/>
      <c r="B47" s="1117"/>
      <c r="C47" s="1168"/>
      <c r="D47" s="167" t="s">
        <v>381</v>
      </c>
      <c r="E47" s="168">
        <v>1</v>
      </c>
      <c r="F47" s="168"/>
      <c r="G47" s="193">
        <f t="shared" si="3"/>
        <v>1</v>
      </c>
      <c r="H47" s="50"/>
      <c r="I47" s="1177"/>
      <c r="J47" s="1137"/>
      <c r="K47" s="1137"/>
      <c r="L47" s="1137"/>
      <c r="M47" s="1158"/>
      <c r="N47" s="133"/>
      <c r="O47" s="1110"/>
      <c r="P47" s="1109"/>
      <c r="Q47" s="1113"/>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row>
    <row r="48" spans="1:58" s="49" customFormat="1" ht="11.25" customHeight="1">
      <c r="A48" s="1253"/>
      <c r="B48" s="1166"/>
      <c r="C48" s="1169"/>
      <c r="D48" s="170" t="s">
        <v>369</v>
      </c>
      <c r="E48" s="173">
        <f>SUM(E39:E47)</f>
        <v>1</v>
      </c>
      <c r="F48" s="173">
        <f>SUM(F39:F47)</f>
        <v>0</v>
      </c>
      <c r="G48" s="149">
        <f>SUM(E39:F47)</f>
        <v>1</v>
      </c>
      <c r="H48" s="154"/>
      <c r="I48" s="1178"/>
      <c r="J48" s="1138"/>
      <c r="K48" s="1138"/>
      <c r="L48" s="1138"/>
      <c r="M48" s="1159"/>
      <c r="N48" s="133"/>
      <c r="O48" s="1110"/>
      <c r="P48" s="1109"/>
      <c r="Q48" s="1113"/>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row>
    <row r="49" spans="1:58" s="49" customFormat="1" ht="11.25" customHeight="1" thickBot="1">
      <c r="A49" s="1257">
        <v>5</v>
      </c>
      <c r="B49" s="1187" t="s">
        <v>61</v>
      </c>
      <c r="C49" s="1189" t="s">
        <v>66</v>
      </c>
      <c r="D49" s="157" t="s">
        <v>372</v>
      </c>
      <c r="E49" s="158"/>
      <c r="F49" s="158"/>
      <c r="G49" s="188">
        <f>SUM(E49:F49)</f>
        <v>0</v>
      </c>
      <c r="H49" s="48"/>
      <c r="I49" s="1144" t="s">
        <v>328</v>
      </c>
      <c r="J49" s="1147" t="s">
        <v>38</v>
      </c>
      <c r="K49" s="1147" t="s">
        <v>328</v>
      </c>
      <c r="L49" s="1147" t="s">
        <v>328</v>
      </c>
      <c r="M49" s="1154" t="s">
        <v>49</v>
      </c>
      <c r="N49" s="133"/>
      <c r="O49" s="1150" t="s">
        <v>50</v>
      </c>
      <c r="P49" s="1130" t="s">
        <v>49</v>
      </c>
      <c r="Q49" s="1128" t="s">
        <v>49</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row>
    <row r="50" spans="1:58" s="49" customFormat="1" ht="11.25" customHeight="1" thickBot="1">
      <c r="A50" s="1098"/>
      <c r="B50" s="1101"/>
      <c r="C50" s="1104"/>
      <c r="D50" s="159" t="s">
        <v>374</v>
      </c>
      <c r="E50" s="160"/>
      <c r="F50" s="160"/>
      <c r="G50" s="189">
        <f t="shared" ref="G50:G57" si="4">SUM(E50:F50)</f>
        <v>0</v>
      </c>
      <c r="H50" s="48"/>
      <c r="I50" s="1145"/>
      <c r="J50" s="1148"/>
      <c r="K50" s="1148"/>
      <c r="L50" s="1148"/>
      <c r="M50" s="1155"/>
      <c r="N50" s="133"/>
      <c r="O50" s="1106"/>
      <c r="P50" s="1107"/>
      <c r="Q50" s="1111"/>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row>
    <row r="51" spans="1:58" s="49" customFormat="1" ht="11.25" customHeight="1" thickBot="1">
      <c r="A51" s="1098"/>
      <c r="B51" s="1101"/>
      <c r="C51" s="1104"/>
      <c r="D51" s="159" t="s">
        <v>375</v>
      </c>
      <c r="E51" s="160"/>
      <c r="F51" s="160"/>
      <c r="G51" s="189">
        <f t="shared" si="4"/>
        <v>0</v>
      </c>
      <c r="H51" s="48"/>
      <c r="I51" s="1145"/>
      <c r="J51" s="1148"/>
      <c r="K51" s="1148"/>
      <c r="L51" s="1148"/>
      <c r="M51" s="1155"/>
      <c r="N51" s="133"/>
      <c r="O51" s="1106"/>
      <c r="P51" s="1107"/>
      <c r="Q51" s="1111"/>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row>
    <row r="52" spans="1:58" s="49" customFormat="1" ht="11.25" customHeight="1" thickBot="1">
      <c r="A52" s="1098"/>
      <c r="B52" s="1101"/>
      <c r="C52" s="1104"/>
      <c r="D52" s="159" t="s">
        <v>376</v>
      </c>
      <c r="E52" s="160"/>
      <c r="F52" s="160"/>
      <c r="G52" s="189">
        <f t="shared" si="4"/>
        <v>0</v>
      </c>
      <c r="H52" s="48"/>
      <c r="I52" s="1145"/>
      <c r="J52" s="1148"/>
      <c r="K52" s="1148"/>
      <c r="L52" s="1148"/>
      <c r="M52" s="1155"/>
      <c r="N52" s="133"/>
      <c r="O52" s="1106"/>
      <c r="P52" s="1107"/>
      <c r="Q52" s="1111"/>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row>
    <row r="53" spans="1:58" s="49" customFormat="1" ht="11.25" customHeight="1" thickBot="1">
      <c r="A53" s="1098"/>
      <c r="B53" s="1101"/>
      <c r="C53" s="1104"/>
      <c r="D53" s="159" t="s">
        <v>377</v>
      </c>
      <c r="E53" s="160"/>
      <c r="F53" s="160"/>
      <c r="G53" s="189">
        <f t="shared" si="4"/>
        <v>0</v>
      </c>
      <c r="H53" s="48"/>
      <c r="I53" s="1145"/>
      <c r="J53" s="1148"/>
      <c r="K53" s="1148"/>
      <c r="L53" s="1148"/>
      <c r="M53" s="1155"/>
      <c r="N53" s="133"/>
      <c r="O53" s="1106"/>
      <c r="P53" s="1107"/>
      <c r="Q53" s="1111"/>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row>
    <row r="54" spans="1:58" s="49" customFormat="1" ht="11.25" customHeight="1" thickBot="1">
      <c r="A54" s="1098"/>
      <c r="B54" s="1101"/>
      <c r="C54" s="1104"/>
      <c r="D54" s="159" t="s">
        <v>378</v>
      </c>
      <c r="E54" s="160"/>
      <c r="F54" s="160"/>
      <c r="G54" s="189">
        <f t="shared" si="4"/>
        <v>0</v>
      </c>
      <c r="H54" s="48"/>
      <c r="I54" s="1145"/>
      <c r="J54" s="1148"/>
      <c r="K54" s="1148"/>
      <c r="L54" s="1148"/>
      <c r="M54" s="1155"/>
      <c r="N54" s="133"/>
      <c r="O54" s="1106"/>
      <c r="P54" s="1107"/>
      <c r="Q54" s="1111"/>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row>
    <row r="55" spans="1:58" s="49" customFormat="1" ht="11.25" customHeight="1" thickBot="1">
      <c r="A55" s="1098"/>
      <c r="B55" s="1101"/>
      <c r="C55" s="1104"/>
      <c r="D55" s="159" t="s">
        <v>379</v>
      </c>
      <c r="E55" s="160"/>
      <c r="F55" s="160"/>
      <c r="G55" s="189">
        <f t="shared" si="4"/>
        <v>0</v>
      </c>
      <c r="H55" s="48"/>
      <c r="I55" s="1145"/>
      <c r="J55" s="1148"/>
      <c r="K55" s="1148"/>
      <c r="L55" s="1148"/>
      <c r="M55" s="1155"/>
      <c r="N55" s="133"/>
      <c r="O55" s="1106"/>
      <c r="P55" s="1107"/>
      <c r="Q55" s="1111"/>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row>
    <row r="56" spans="1:58" s="49" customFormat="1" ht="11.25" customHeight="1" thickBot="1">
      <c r="A56" s="1098"/>
      <c r="B56" s="1101"/>
      <c r="C56" s="1104"/>
      <c r="D56" s="159" t="s">
        <v>380</v>
      </c>
      <c r="E56" s="160"/>
      <c r="F56" s="160"/>
      <c r="G56" s="189">
        <f t="shared" si="4"/>
        <v>0</v>
      </c>
      <c r="H56" s="48"/>
      <c r="I56" s="1145"/>
      <c r="J56" s="1148"/>
      <c r="K56" s="1148"/>
      <c r="L56" s="1148"/>
      <c r="M56" s="1155"/>
      <c r="N56" s="133"/>
      <c r="O56" s="1106"/>
      <c r="P56" s="1107"/>
      <c r="Q56" s="1111"/>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row>
    <row r="57" spans="1:58" s="49" customFormat="1" ht="11.25" customHeight="1" thickBot="1">
      <c r="A57" s="1098"/>
      <c r="B57" s="1101"/>
      <c r="C57" s="1104"/>
      <c r="D57" s="161" t="s">
        <v>381</v>
      </c>
      <c r="E57" s="162"/>
      <c r="F57" s="162">
        <v>1</v>
      </c>
      <c r="G57" s="190">
        <f t="shared" si="4"/>
        <v>1</v>
      </c>
      <c r="H57" s="48"/>
      <c r="I57" s="1145"/>
      <c r="J57" s="1148"/>
      <c r="K57" s="1148"/>
      <c r="L57" s="1148"/>
      <c r="M57" s="1155"/>
      <c r="N57" s="133"/>
      <c r="O57" s="1106"/>
      <c r="P57" s="1107"/>
      <c r="Q57" s="1111"/>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row>
    <row r="58" spans="1:58" s="49" customFormat="1" ht="11.25" customHeight="1">
      <c r="A58" s="1258"/>
      <c r="B58" s="1188"/>
      <c r="C58" s="1190"/>
      <c r="D58" s="171" t="s">
        <v>369</v>
      </c>
      <c r="E58" s="172">
        <f>SUM(E49:E57)</f>
        <v>0</v>
      </c>
      <c r="F58" s="172">
        <f>SUM(F49:F57)</f>
        <v>1</v>
      </c>
      <c r="G58" s="150">
        <f>SUM(E49:F57)</f>
        <v>1</v>
      </c>
      <c r="H58" s="154"/>
      <c r="I58" s="1146"/>
      <c r="J58" s="1149"/>
      <c r="K58" s="1149"/>
      <c r="L58" s="1149"/>
      <c r="M58" s="1156"/>
      <c r="N58" s="133"/>
      <c r="O58" s="1151"/>
      <c r="P58" s="1131"/>
      <c r="Q58" s="112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row>
    <row r="59" spans="1:58" s="49" customFormat="1" ht="11.25" customHeight="1" thickBot="1">
      <c r="A59" s="1251">
        <v>6</v>
      </c>
      <c r="B59" s="1165" t="s">
        <v>69</v>
      </c>
      <c r="C59" s="1167" t="s">
        <v>71</v>
      </c>
      <c r="D59" s="163" t="s">
        <v>372</v>
      </c>
      <c r="E59" s="164">
        <v>0.437</v>
      </c>
      <c r="F59" s="164"/>
      <c r="G59" s="191">
        <f>SUM(E59:F59)</f>
        <v>0.437</v>
      </c>
      <c r="H59" s="48"/>
      <c r="I59" s="1176" t="s">
        <v>328</v>
      </c>
      <c r="J59" s="1136" t="s">
        <v>328</v>
      </c>
      <c r="K59" s="1136" t="s">
        <v>328</v>
      </c>
      <c r="L59" s="1136" t="s">
        <v>38</v>
      </c>
      <c r="M59" s="1157" t="s">
        <v>49</v>
      </c>
      <c r="N59" s="133"/>
      <c r="O59" s="1110" t="s">
        <v>50</v>
      </c>
      <c r="P59" s="1109" t="s">
        <v>49</v>
      </c>
      <c r="Q59" s="1113" t="s">
        <v>49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row>
    <row r="60" spans="1:58" s="49" customFormat="1" ht="11.25" customHeight="1" thickBot="1">
      <c r="A60" s="1252"/>
      <c r="B60" s="1117"/>
      <c r="C60" s="1168"/>
      <c r="D60" s="165" t="s">
        <v>374</v>
      </c>
      <c r="E60" s="166"/>
      <c r="F60" s="166"/>
      <c r="G60" s="192">
        <f t="shared" ref="G60:G67" si="5">SUM(E60:F60)</f>
        <v>0</v>
      </c>
      <c r="H60" s="48"/>
      <c r="I60" s="1177"/>
      <c r="J60" s="1137"/>
      <c r="K60" s="1137"/>
      <c r="L60" s="1137"/>
      <c r="M60" s="1158"/>
      <c r="N60" s="133"/>
      <c r="O60" s="1110"/>
      <c r="P60" s="1109"/>
      <c r="Q60" s="1113"/>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row>
    <row r="61" spans="1:58" s="49" customFormat="1" ht="11.25" customHeight="1" thickBot="1">
      <c r="A61" s="1252"/>
      <c r="B61" s="1117"/>
      <c r="C61" s="1168"/>
      <c r="D61" s="165" t="s">
        <v>375</v>
      </c>
      <c r="E61" s="166"/>
      <c r="F61" s="166"/>
      <c r="G61" s="192">
        <f t="shared" si="5"/>
        <v>0</v>
      </c>
      <c r="H61" s="48"/>
      <c r="I61" s="1177"/>
      <c r="J61" s="1137"/>
      <c r="K61" s="1137"/>
      <c r="L61" s="1137"/>
      <c r="M61" s="1158"/>
      <c r="N61" s="133"/>
      <c r="O61" s="1110"/>
      <c r="P61" s="1109"/>
      <c r="Q61" s="1113"/>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row>
    <row r="62" spans="1:58" s="49" customFormat="1" ht="11.25" customHeight="1" thickBot="1">
      <c r="A62" s="1252"/>
      <c r="B62" s="1117"/>
      <c r="C62" s="1168"/>
      <c r="D62" s="165" t="s">
        <v>376</v>
      </c>
      <c r="E62" s="166">
        <v>4.5100000000000001E-2</v>
      </c>
      <c r="F62" s="166"/>
      <c r="G62" s="192">
        <f t="shared" si="5"/>
        <v>4.5100000000000001E-2</v>
      </c>
      <c r="H62" s="48"/>
      <c r="I62" s="1177"/>
      <c r="J62" s="1137"/>
      <c r="K62" s="1137"/>
      <c r="L62" s="1137"/>
      <c r="M62" s="1158"/>
      <c r="N62" s="133"/>
      <c r="O62" s="1110"/>
      <c r="P62" s="1109"/>
      <c r="Q62" s="1113"/>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row>
    <row r="63" spans="1:58" s="49" customFormat="1" ht="11.25" customHeight="1" thickBot="1">
      <c r="A63" s="1252"/>
      <c r="B63" s="1117"/>
      <c r="C63" s="1168"/>
      <c r="D63" s="165" t="s">
        <v>377</v>
      </c>
      <c r="E63" s="166"/>
      <c r="F63" s="166"/>
      <c r="G63" s="192">
        <f t="shared" si="5"/>
        <v>0</v>
      </c>
      <c r="H63" s="48"/>
      <c r="I63" s="1177"/>
      <c r="J63" s="1137"/>
      <c r="K63" s="1137"/>
      <c r="L63" s="1137"/>
      <c r="M63" s="1158"/>
      <c r="N63" s="133"/>
      <c r="O63" s="1110"/>
      <c r="P63" s="1109"/>
      <c r="Q63" s="1113"/>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row>
    <row r="64" spans="1:58" s="49" customFormat="1" ht="11.25" customHeight="1" thickBot="1">
      <c r="A64" s="1252"/>
      <c r="B64" s="1117"/>
      <c r="C64" s="1168"/>
      <c r="D64" s="165" t="s">
        <v>378</v>
      </c>
      <c r="E64" s="166">
        <v>0.32850000000000001</v>
      </c>
      <c r="F64" s="166"/>
      <c r="G64" s="192">
        <f t="shared" si="5"/>
        <v>0.32850000000000001</v>
      </c>
      <c r="H64" s="48"/>
      <c r="I64" s="1177"/>
      <c r="J64" s="1137"/>
      <c r="K64" s="1137"/>
      <c r="L64" s="1137"/>
      <c r="M64" s="1158"/>
      <c r="N64" s="133"/>
      <c r="O64" s="1110"/>
      <c r="P64" s="1109"/>
      <c r="Q64" s="1113"/>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row>
    <row r="65" spans="1:58" s="49" customFormat="1" ht="11.25" customHeight="1" thickBot="1">
      <c r="A65" s="1252"/>
      <c r="B65" s="1117"/>
      <c r="C65" s="1168"/>
      <c r="D65" s="165" t="s">
        <v>379</v>
      </c>
      <c r="E65" s="166">
        <v>0.1295</v>
      </c>
      <c r="F65" s="166"/>
      <c r="G65" s="192">
        <f t="shared" si="5"/>
        <v>0.1295</v>
      </c>
      <c r="H65" s="48"/>
      <c r="I65" s="1177"/>
      <c r="J65" s="1137"/>
      <c r="K65" s="1137"/>
      <c r="L65" s="1137"/>
      <c r="M65" s="1158"/>
      <c r="N65" s="133"/>
      <c r="O65" s="1110"/>
      <c r="P65" s="1109"/>
      <c r="Q65" s="1113"/>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row>
    <row r="66" spans="1:58" s="49" customFormat="1" ht="11.25" customHeight="1" thickBot="1">
      <c r="A66" s="1252"/>
      <c r="B66" s="1117"/>
      <c r="C66" s="1168"/>
      <c r="D66" s="165" t="s">
        <v>380</v>
      </c>
      <c r="E66" s="166">
        <v>2.0999999999999999E-3</v>
      </c>
      <c r="F66" s="166"/>
      <c r="G66" s="192">
        <f t="shared" si="5"/>
        <v>2.0999999999999999E-3</v>
      </c>
      <c r="H66" s="48"/>
      <c r="I66" s="1177"/>
      <c r="J66" s="1137"/>
      <c r="K66" s="1137"/>
      <c r="L66" s="1137"/>
      <c r="M66" s="1158"/>
      <c r="N66" s="133"/>
      <c r="O66" s="1110"/>
      <c r="P66" s="1109"/>
      <c r="Q66" s="1113"/>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row>
    <row r="67" spans="1:58" s="49" customFormat="1" ht="11.25" customHeight="1" thickBot="1">
      <c r="A67" s="1252"/>
      <c r="B67" s="1117"/>
      <c r="C67" s="1168"/>
      <c r="D67" s="167" t="s">
        <v>381</v>
      </c>
      <c r="E67" s="168">
        <v>5.7799999999999997E-2</v>
      </c>
      <c r="F67" s="168"/>
      <c r="G67" s="193">
        <f t="shared" si="5"/>
        <v>5.7799999999999997E-2</v>
      </c>
      <c r="H67" s="48"/>
      <c r="I67" s="1177"/>
      <c r="J67" s="1137"/>
      <c r="K67" s="1137"/>
      <c r="L67" s="1137"/>
      <c r="M67" s="1158"/>
      <c r="N67" s="133"/>
      <c r="O67" s="1110"/>
      <c r="P67" s="1109"/>
      <c r="Q67" s="1113"/>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row>
    <row r="68" spans="1:58" s="49" customFormat="1" ht="11.25" customHeight="1">
      <c r="A68" s="1253"/>
      <c r="B68" s="1166"/>
      <c r="C68" s="1169"/>
      <c r="D68" s="170" t="s">
        <v>369</v>
      </c>
      <c r="E68" s="173">
        <f>SUM(E59:E67)</f>
        <v>0.99999999999999989</v>
      </c>
      <c r="F68" s="173">
        <f>SUM(F59:F67)</f>
        <v>0</v>
      </c>
      <c r="G68" s="149">
        <f>SUM(E59:F67)</f>
        <v>0.99999999999999989</v>
      </c>
      <c r="H68" s="154"/>
      <c r="I68" s="1178"/>
      <c r="J68" s="1138"/>
      <c r="K68" s="1138"/>
      <c r="L68" s="1138"/>
      <c r="M68" s="1159"/>
      <c r="N68" s="133"/>
      <c r="O68" s="1110"/>
      <c r="P68" s="1109"/>
      <c r="Q68" s="1113"/>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row>
    <row r="69" spans="1:58" s="49" customFormat="1" ht="11.25" customHeight="1" thickBot="1">
      <c r="A69" s="1248">
        <v>7</v>
      </c>
      <c r="B69" s="1100" t="s">
        <v>80</v>
      </c>
      <c r="C69" s="1103" t="s">
        <v>81</v>
      </c>
      <c r="D69" s="157" t="s">
        <v>372</v>
      </c>
      <c r="E69" s="158"/>
      <c r="F69" s="158"/>
      <c r="G69" s="188">
        <f>SUM(E69:F69)</f>
        <v>0</v>
      </c>
      <c r="H69" s="48"/>
      <c r="I69" s="1179" t="s">
        <v>328</v>
      </c>
      <c r="J69" s="1152" t="s">
        <v>328</v>
      </c>
      <c r="K69" s="1152" t="s">
        <v>328</v>
      </c>
      <c r="L69" s="1152" t="s">
        <v>328</v>
      </c>
      <c r="M69" s="1160" t="s">
        <v>328</v>
      </c>
      <c r="N69" s="133"/>
      <c r="O69" s="1106" t="s">
        <v>50</v>
      </c>
      <c r="P69" s="1107" t="s">
        <v>49</v>
      </c>
      <c r="Q69" s="1111" t="s">
        <v>49</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row>
    <row r="70" spans="1:58" s="49" customFormat="1" ht="11.25" customHeight="1" thickBot="1">
      <c r="A70" s="1249"/>
      <c r="B70" s="1101"/>
      <c r="C70" s="1104"/>
      <c r="D70" s="159" t="s">
        <v>374</v>
      </c>
      <c r="E70" s="160"/>
      <c r="F70" s="160"/>
      <c r="G70" s="189">
        <f t="shared" ref="G70:G77" si="6">SUM(E70:F70)</f>
        <v>0</v>
      </c>
      <c r="H70" s="48"/>
      <c r="I70" s="1145"/>
      <c r="J70" s="1148"/>
      <c r="K70" s="1148"/>
      <c r="L70" s="1148"/>
      <c r="M70" s="1155"/>
      <c r="N70" s="133"/>
      <c r="O70" s="1106"/>
      <c r="P70" s="1107"/>
      <c r="Q70" s="1111"/>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row>
    <row r="71" spans="1:58" s="49" customFormat="1" ht="11.25" customHeight="1" thickBot="1">
      <c r="A71" s="1249"/>
      <c r="B71" s="1101"/>
      <c r="C71" s="1104"/>
      <c r="D71" s="159" t="s">
        <v>375</v>
      </c>
      <c r="E71" s="160"/>
      <c r="F71" s="160"/>
      <c r="G71" s="189">
        <f t="shared" si="6"/>
        <v>0</v>
      </c>
      <c r="H71" s="48"/>
      <c r="I71" s="1145"/>
      <c r="J71" s="1148"/>
      <c r="K71" s="1148"/>
      <c r="L71" s="1148"/>
      <c r="M71" s="1155"/>
      <c r="N71" s="133"/>
      <c r="O71" s="1106"/>
      <c r="P71" s="1107"/>
      <c r="Q71" s="1111"/>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row>
    <row r="72" spans="1:58" s="49" customFormat="1" ht="11.25" customHeight="1" thickBot="1">
      <c r="A72" s="1249"/>
      <c r="B72" s="1101"/>
      <c r="C72" s="1104"/>
      <c r="D72" s="159" t="s">
        <v>376</v>
      </c>
      <c r="E72" s="160"/>
      <c r="F72" s="160"/>
      <c r="G72" s="189">
        <f t="shared" si="6"/>
        <v>0</v>
      </c>
      <c r="H72" s="48"/>
      <c r="I72" s="1145"/>
      <c r="J72" s="1148"/>
      <c r="K72" s="1148"/>
      <c r="L72" s="1148"/>
      <c r="M72" s="1155"/>
      <c r="N72" s="133"/>
      <c r="O72" s="1106"/>
      <c r="P72" s="1107"/>
      <c r="Q72" s="1111"/>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row>
    <row r="73" spans="1:58" s="49" customFormat="1" ht="11.25" customHeight="1" thickBot="1">
      <c r="A73" s="1249"/>
      <c r="B73" s="1101"/>
      <c r="C73" s="1104"/>
      <c r="D73" s="159" t="s">
        <v>377</v>
      </c>
      <c r="E73" s="160"/>
      <c r="F73" s="160"/>
      <c r="G73" s="189">
        <f t="shared" si="6"/>
        <v>0</v>
      </c>
      <c r="H73" s="48"/>
      <c r="I73" s="1145"/>
      <c r="J73" s="1148"/>
      <c r="K73" s="1148"/>
      <c r="L73" s="1148"/>
      <c r="M73" s="1155"/>
      <c r="N73" s="133"/>
      <c r="O73" s="1106"/>
      <c r="P73" s="1107"/>
      <c r="Q73" s="1111"/>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row>
    <row r="74" spans="1:58" s="49" customFormat="1" ht="11.25" customHeight="1" thickBot="1">
      <c r="A74" s="1249"/>
      <c r="B74" s="1101"/>
      <c r="C74" s="1104"/>
      <c r="D74" s="159" t="s">
        <v>378</v>
      </c>
      <c r="E74" s="160">
        <v>0.92800000000000005</v>
      </c>
      <c r="F74" s="160"/>
      <c r="G74" s="189">
        <f t="shared" si="6"/>
        <v>0.92800000000000005</v>
      </c>
      <c r="H74" s="48"/>
      <c r="I74" s="1145"/>
      <c r="J74" s="1148"/>
      <c r="K74" s="1148"/>
      <c r="L74" s="1148"/>
      <c r="M74" s="1155"/>
      <c r="N74" s="133"/>
      <c r="O74" s="1106"/>
      <c r="P74" s="1107"/>
      <c r="Q74" s="1111"/>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row>
    <row r="75" spans="1:58" s="49" customFormat="1" ht="11.25" customHeight="1" thickBot="1">
      <c r="A75" s="1249"/>
      <c r="B75" s="1101"/>
      <c r="C75" s="1104"/>
      <c r="D75" s="159" t="s">
        <v>379</v>
      </c>
      <c r="E75" s="160"/>
      <c r="F75" s="160"/>
      <c r="G75" s="189">
        <f t="shared" si="6"/>
        <v>0</v>
      </c>
      <c r="H75" s="48"/>
      <c r="I75" s="1145"/>
      <c r="J75" s="1148"/>
      <c r="K75" s="1148"/>
      <c r="L75" s="1148"/>
      <c r="M75" s="1155"/>
      <c r="N75" s="133"/>
      <c r="O75" s="1106"/>
      <c r="P75" s="1107"/>
      <c r="Q75" s="1111"/>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row>
    <row r="76" spans="1:58" s="49" customFormat="1" ht="11.25" customHeight="1" thickBot="1">
      <c r="A76" s="1249"/>
      <c r="B76" s="1101"/>
      <c r="C76" s="1104"/>
      <c r="D76" s="159" t="s">
        <v>380</v>
      </c>
      <c r="E76" s="160"/>
      <c r="F76" s="160"/>
      <c r="G76" s="189">
        <f t="shared" si="6"/>
        <v>0</v>
      </c>
      <c r="H76" s="48"/>
      <c r="I76" s="1145"/>
      <c r="J76" s="1148"/>
      <c r="K76" s="1148"/>
      <c r="L76" s="1148"/>
      <c r="M76" s="1155"/>
      <c r="N76" s="133"/>
      <c r="O76" s="1106"/>
      <c r="P76" s="1107"/>
      <c r="Q76" s="1111"/>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row>
    <row r="77" spans="1:58" s="49" customFormat="1" ht="11.25" customHeight="1" thickBot="1">
      <c r="A77" s="1249"/>
      <c r="B77" s="1101"/>
      <c r="C77" s="1104"/>
      <c r="D77" s="161" t="s">
        <v>381</v>
      </c>
      <c r="E77" s="162">
        <v>4.1000000000000002E-2</v>
      </c>
      <c r="F77" s="162">
        <v>3.1E-2</v>
      </c>
      <c r="G77" s="190">
        <f t="shared" si="6"/>
        <v>7.2000000000000008E-2</v>
      </c>
      <c r="H77" s="48"/>
      <c r="I77" s="1145"/>
      <c r="J77" s="1148"/>
      <c r="K77" s="1148"/>
      <c r="L77" s="1148"/>
      <c r="M77" s="1155"/>
      <c r="N77" s="133"/>
      <c r="O77" s="1106"/>
      <c r="P77" s="1107"/>
      <c r="Q77" s="1111"/>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row>
    <row r="78" spans="1:58" s="49" customFormat="1" ht="11.25" customHeight="1">
      <c r="A78" s="1250"/>
      <c r="B78" s="1102"/>
      <c r="C78" s="1105"/>
      <c r="D78" s="174" t="s">
        <v>369</v>
      </c>
      <c r="E78" s="175">
        <f>SUM(E69:E77)</f>
        <v>0.96900000000000008</v>
      </c>
      <c r="F78" s="175">
        <f>SUM(F69:F77)</f>
        <v>3.1E-2</v>
      </c>
      <c r="G78" s="134">
        <f>SUM(E69:F77)</f>
        <v>1</v>
      </c>
      <c r="H78" s="154"/>
      <c r="I78" s="1180"/>
      <c r="J78" s="1153"/>
      <c r="K78" s="1153"/>
      <c r="L78" s="1153"/>
      <c r="M78" s="1161"/>
      <c r="N78" s="133"/>
      <c r="O78" s="1106"/>
      <c r="P78" s="1107"/>
      <c r="Q78" s="1111"/>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row>
    <row r="79" spans="1:58" s="49" customFormat="1" ht="11.25" customHeight="1" thickBot="1">
      <c r="A79" s="1251">
        <v>8</v>
      </c>
      <c r="B79" s="1165" t="s">
        <v>86</v>
      </c>
      <c r="C79" s="1167" t="s">
        <v>87</v>
      </c>
      <c r="D79" s="163" t="s">
        <v>372</v>
      </c>
      <c r="E79" s="164"/>
      <c r="F79" s="164">
        <v>1</v>
      </c>
      <c r="G79" s="191">
        <f>SUM(E79:F79)</f>
        <v>1</v>
      </c>
      <c r="H79" s="50"/>
      <c r="I79" s="1181" t="s">
        <v>383</v>
      </c>
      <c r="J79" s="1136" t="s">
        <v>328</v>
      </c>
      <c r="K79" s="1136" t="s">
        <v>328</v>
      </c>
      <c r="L79" s="1136" t="s">
        <v>328</v>
      </c>
      <c r="M79" s="1162" t="s">
        <v>384</v>
      </c>
      <c r="N79" s="133"/>
      <c r="O79" s="1110" t="s">
        <v>50</v>
      </c>
      <c r="P79" s="1109" t="s">
        <v>49</v>
      </c>
      <c r="Q79" s="1113" t="s">
        <v>49</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row>
    <row r="80" spans="1:58" s="49" customFormat="1" ht="11.25" customHeight="1" thickBot="1">
      <c r="A80" s="1252"/>
      <c r="B80" s="1117"/>
      <c r="C80" s="1168"/>
      <c r="D80" s="165" t="s">
        <v>374</v>
      </c>
      <c r="E80" s="166"/>
      <c r="F80" s="166"/>
      <c r="G80" s="192">
        <f t="shared" ref="G80:G87" si="7">SUM(E80:F80)</f>
        <v>0</v>
      </c>
      <c r="H80" s="50"/>
      <c r="I80" s="1182"/>
      <c r="J80" s="1137"/>
      <c r="K80" s="1137"/>
      <c r="L80" s="1137"/>
      <c r="M80" s="1163"/>
      <c r="N80" s="133"/>
      <c r="O80" s="1110"/>
      <c r="P80" s="1109"/>
      <c r="Q80" s="1113"/>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row>
    <row r="81" spans="1:58" s="49" customFormat="1" ht="11.25" customHeight="1" thickBot="1">
      <c r="A81" s="1252"/>
      <c r="B81" s="1117"/>
      <c r="C81" s="1168"/>
      <c r="D81" s="165" t="s">
        <v>375</v>
      </c>
      <c r="E81" s="166"/>
      <c r="F81" s="166"/>
      <c r="G81" s="192">
        <f t="shared" si="7"/>
        <v>0</v>
      </c>
      <c r="H81" s="50"/>
      <c r="I81" s="1182"/>
      <c r="J81" s="1137"/>
      <c r="K81" s="1137"/>
      <c r="L81" s="1137"/>
      <c r="M81" s="1163"/>
      <c r="N81" s="133"/>
      <c r="O81" s="1110"/>
      <c r="P81" s="1109"/>
      <c r="Q81" s="1113"/>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row>
    <row r="82" spans="1:58" s="49" customFormat="1" ht="11.25" customHeight="1" thickBot="1">
      <c r="A82" s="1252"/>
      <c r="B82" s="1117"/>
      <c r="C82" s="1168"/>
      <c r="D82" s="165" t="s">
        <v>376</v>
      </c>
      <c r="E82" s="166"/>
      <c r="F82" s="166"/>
      <c r="G82" s="192">
        <f t="shared" si="7"/>
        <v>0</v>
      </c>
      <c r="H82" s="50"/>
      <c r="I82" s="1182"/>
      <c r="J82" s="1137"/>
      <c r="K82" s="1137"/>
      <c r="L82" s="1137"/>
      <c r="M82" s="1163"/>
      <c r="N82" s="133"/>
      <c r="O82" s="1110"/>
      <c r="P82" s="1109"/>
      <c r="Q82" s="1113"/>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row>
    <row r="83" spans="1:58" s="49" customFormat="1" ht="11.25" customHeight="1" thickBot="1">
      <c r="A83" s="1252"/>
      <c r="B83" s="1117"/>
      <c r="C83" s="1168"/>
      <c r="D83" s="165" t="s">
        <v>377</v>
      </c>
      <c r="E83" s="166"/>
      <c r="F83" s="166"/>
      <c r="G83" s="192">
        <f t="shared" si="7"/>
        <v>0</v>
      </c>
      <c r="H83" s="50"/>
      <c r="I83" s="1182"/>
      <c r="J83" s="1137"/>
      <c r="K83" s="1137"/>
      <c r="L83" s="1137"/>
      <c r="M83" s="1163"/>
      <c r="N83" s="133"/>
      <c r="O83" s="1110"/>
      <c r="P83" s="1109"/>
      <c r="Q83" s="1113"/>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row>
    <row r="84" spans="1:58" s="49" customFormat="1" ht="11.25" customHeight="1" thickBot="1">
      <c r="A84" s="1252"/>
      <c r="B84" s="1117"/>
      <c r="C84" s="1168"/>
      <c r="D84" s="165" t="s">
        <v>378</v>
      </c>
      <c r="E84" s="166"/>
      <c r="F84" s="166"/>
      <c r="G84" s="192">
        <f t="shared" si="7"/>
        <v>0</v>
      </c>
      <c r="H84" s="50"/>
      <c r="I84" s="1182"/>
      <c r="J84" s="1137"/>
      <c r="K84" s="1137"/>
      <c r="L84" s="1137"/>
      <c r="M84" s="1163"/>
      <c r="N84" s="133"/>
      <c r="O84" s="1110"/>
      <c r="P84" s="1109"/>
      <c r="Q84" s="1113"/>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row>
    <row r="85" spans="1:58" s="49" customFormat="1" ht="11.25" customHeight="1" thickBot="1">
      <c r="A85" s="1252"/>
      <c r="B85" s="1117"/>
      <c r="C85" s="1168"/>
      <c r="D85" s="165" t="s">
        <v>379</v>
      </c>
      <c r="E85" s="166"/>
      <c r="F85" s="166"/>
      <c r="G85" s="192">
        <f t="shared" si="7"/>
        <v>0</v>
      </c>
      <c r="H85" s="50"/>
      <c r="I85" s="1182"/>
      <c r="J85" s="1137"/>
      <c r="K85" s="1137"/>
      <c r="L85" s="1137"/>
      <c r="M85" s="1163"/>
      <c r="N85" s="133"/>
      <c r="O85" s="1110"/>
      <c r="P85" s="1109"/>
      <c r="Q85" s="1113"/>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row>
    <row r="86" spans="1:58" s="49" customFormat="1" ht="11.25" customHeight="1" thickBot="1">
      <c r="A86" s="1252"/>
      <c r="B86" s="1117"/>
      <c r="C86" s="1168"/>
      <c r="D86" s="165" t="s">
        <v>380</v>
      </c>
      <c r="E86" s="166" t="s">
        <v>1</v>
      </c>
      <c r="F86" s="166"/>
      <c r="G86" s="192">
        <f t="shared" si="7"/>
        <v>0</v>
      </c>
      <c r="H86" s="50"/>
      <c r="I86" s="1182"/>
      <c r="J86" s="1137"/>
      <c r="K86" s="1137"/>
      <c r="L86" s="1137"/>
      <c r="M86" s="1163"/>
      <c r="N86" s="133"/>
      <c r="O86" s="1110"/>
      <c r="P86" s="1109"/>
      <c r="Q86" s="1113"/>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row>
    <row r="87" spans="1:58" s="49" customFormat="1" ht="11.25" customHeight="1" thickBot="1">
      <c r="A87" s="1252"/>
      <c r="B87" s="1117"/>
      <c r="C87" s="1168"/>
      <c r="D87" s="167" t="s">
        <v>381</v>
      </c>
      <c r="E87" s="168"/>
      <c r="F87" s="168"/>
      <c r="G87" s="193">
        <f t="shared" si="7"/>
        <v>0</v>
      </c>
      <c r="H87" s="50"/>
      <c r="I87" s="1182"/>
      <c r="J87" s="1137"/>
      <c r="K87" s="1137"/>
      <c r="L87" s="1137"/>
      <c r="M87" s="1163"/>
      <c r="N87" s="133"/>
      <c r="O87" s="1110"/>
      <c r="P87" s="1109"/>
      <c r="Q87" s="1113"/>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row>
    <row r="88" spans="1:58" s="49" customFormat="1" ht="11.25" customHeight="1">
      <c r="A88" s="1253"/>
      <c r="B88" s="1166"/>
      <c r="C88" s="1169"/>
      <c r="D88" s="170" t="s">
        <v>369</v>
      </c>
      <c r="E88" s="173">
        <f>SUM(E79:E87)</f>
        <v>0</v>
      </c>
      <c r="F88" s="173">
        <f>SUM(F79:F87)</f>
        <v>1</v>
      </c>
      <c r="G88" s="149">
        <f>SUM(E79:F87)</f>
        <v>1</v>
      </c>
      <c r="H88" s="154"/>
      <c r="I88" s="1183"/>
      <c r="J88" s="1138"/>
      <c r="K88" s="1138"/>
      <c r="L88" s="1138"/>
      <c r="M88" s="1164"/>
      <c r="N88" s="133"/>
      <c r="O88" s="1110"/>
      <c r="P88" s="1109"/>
      <c r="Q88" s="1113"/>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row>
    <row r="89" spans="1:58" s="49" customFormat="1" ht="11.25" customHeight="1" thickBot="1">
      <c r="A89" s="1259">
        <v>9</v>
      </c>
      <c r="B89" s="1170" t="s">
        <v>96</v>
      </c>
      <c r="C89" s="1173" t="s">
        <v>97</v>
      </c>
      <c r="D89" s="692" t="s">
        <v>372</v>
      </c>
      <c r="E89" s="693"/>
      <c r="F89" s="693"/>
      <c r="G89" s="694">
        <f>SUM(E89:F89)</f>
        <v>0</v>
      </c>
      <c r="H89" s="48"/>
      <c r="I89" s="1184" t="s">
        <v>38</v>
      </c>
      <c r="J89" s="1140" t="s">
        <v>328</v>
      </c>
      <c r="K89" s="1140" t="s">
        <v>328</v>
      </c>
      <c r="L89" s="1140" t="s">
        <v>328</v>
      </c>
      <c r="M89" s="1241" t="s">
        <v>328</v>
      </c>
      <c r="N89" s="133"/>
      <c r="O89" s="1143" t="s">
        <v>50</v>
      </c>
      <c r="P89" s="1227" t="s">
        <v>49</v>
      </c>
      <c r="Q89" s="1127" t="s">
        <v>49</v>
      </c>
    </row>
    <row r="90" spans="1:58" s="49" customFormat="1" ht="11.25" customHeight="1" thickBot="1">
      <c r="A90" s="1260"/>
      <c r="B90" s="1171"/>
      <c r="C90" s="1174"/>
      <c r="D90" s="695" t="s">
        <v>374</v>
      </c>
      <c r="E90" s="696"/>
      <c r="F90" s="696"/>
      <c r="G90" s="697">
        <f t="shared" ref="G90:G97" si="8">SUM(E90:F90)</f>
        <v>0</v>
      </c>
      <c r="H90" s="48"/>
      <c r="I90" s="1185"/>
      <c r="J90" s="1141"/>
      <c r="K90" s="1141"/>
      <c r="L90" s="1141"/>
      <c r="M90" s="1242"/>
      <c r="N90" s="133"/>
      <c r="O90" s="1143"/>
      <c r="P90" s="1227"/>
      <c r="Q90" s="1127"/>
    </row>
    <row r="91" spans="1:58" s="49" customFormat="1" ht="11.25" customHeight="1" thickBot="1">
      <c r="A91" s="1260"/>
      <c r="B91" s="1171"/>
      <c r="C91" s="1174"/>
      <c r="D91" s="695" t="s">
        <v>375</v>
      </c>
      <c r="E91" s="696"/>
      <c r="F91" s="696"/>
      <c r="G91" s="697">
        <f t="shared" si="8"/>
        <v>0</v>
      </c>
      <c r="H91" s="48"/>
      <c r="I91" s="1185"/>
      <c r="J91" s="1141"/>
      <c r="K91" s="1141"/>
      <c r="L91" s="1141"/>
      <c r="M91" s="1242"/>
      <c r="N91" s="133"/>
      <c r="O91" s="1143"/>
      <c r="P91" s="1227"/>
      <c r="Q91" s="1127"/>
    </row>
    <row r="92" spans="1:58" s="49" customFormat="1" ht="11.25" customHeight="1" thickBot="1">
      <c r="A92" s="1260"/>
      <c r="B92" s="1171"/>
      <c r="C92" s="1174"/>
      <c r="D92" s="695" t="s">
        <v>376</v>
      </c>
      <c r="E92" s="696">
        <v>1</v>
      </c>
      <c r="F92" s="696"/>
      <c r="G92" s="697">
        <f t="shared" si="8"/>
        <v>1</v>
      </c>
      <c r="H92" s="48"/>
      <c r="I92" s="1185"/>
      <c r="J92" s="1141"/>
      <c r="K92" s="1141"/>
      <c r="L92" s="1141"/>
      <c r="M92" s="1242"/>
      <c r="N92" s="133"/>
      <c r="O92" s="1143"/>
      <c r="P92" s="1227"/>
      <c r="Q92" s="1127"/>
    </row>
    <row r="93" spans="1:58" s="49" customFormat="1" ht="11.25" customHeight="1" thickBot="1">
      <c r="A93" s="1260"/>
      <c r="B93" s="1171"/>
      <c r="C93" s="1174"/>
      <c r="D93" s="695" t="s">
        <v>377</v>
      </c>
      <c r="E93" s="696"/>
      <c r="F93" s="696"/>
      <c r="G93" s="697">
        <f t="shared" si="8"/>
        <v>0</v>
      </c>
      <c r="H93" s="48"/>
      <c r="I93" s="1185"/>
      <c r="J93" s="1141"/>
      <c r="K93" s="1141"/>
      <c r="L93" s="1141"/>
      <c r="M93" s="1242"/>
      <c r="N93" s="133"/>
      <c r="O93" s="1143"/>
      <c r="P93" s="1227"/>
      <c r="Q93" s="1127"/>
    </row>
    <row r="94" spans="1:58" s="49" customFormat="1" ht="11.25" customHeight="1" thickBot="1">
      <c r="A94" s="1260"/>
      <c r="B94" s="1171"/>
      <c r="C94" s="1174"/>
      <c r="D94" s="695" t="s">
        <v>378</v>
      </c>
      <c r="E94" s="696"/>
      <c r="F94" s="696"/>
      <c r="G94" s="697">
        <f t="shared" si="8"/>
        <v>0</v>
      </c>
      <c r="H94" s="48"/>
      <c r="I94" s="1185"/>
      <c r="J94" s="1141"/>
      <c r="K94" s="1141"/>
      <c r="L94" s="1141"/>
      <c r="M94" s="1242"/>
      <c r="N94" s="133"/>
      <c r="O94" s="1143"/>
      <c r="P94" s="1227"/>
      <c r="Q94" s="1127"/>
    </row>
    <row r="95" spans="1:58" s="49" customFormat="1" ht="11.25" customHeight="1" thickBot="1">
      <c r="A95" s="1260"/>
      <c r="B95" s="1171"/>
      <c r="C95" s="1174"/>
      <c r="D95" s="695" t="s">
        <v>379</v>
      </c>
      <c r="E95" s="696"/>
      <c r="F95" s="696"/>
      <c r="G95" s="697">
        <f t="shared" si="8"/>
        <v>0</v>
      </c>
      <c r="H95" s="48"/>
      <c r="I95" s="1185"/>
      <c r="J95" s="1141"/>
      <c r="K95" s="1141"/>
      <c r="L95" s="1141"/>
      <c r="M95" s="1242"/>
      <c r="N95" s="133"/>
      <c r="O95" s="1143"/>
      <c r="P95" s="1227"/>
      <c r="Q95" s="1127"/>
    </row>
    <row r="96" spans="1:58" s="49" customFormat="1" ht="11.25" customHeight="1" thickBot="1">
      <c r="A96" s="1260"/>
      <c r="B96" s="1171"/>
      <c r="C96" s="1174"/>
      <c r="D96" s="695" t="s">
        <v>380</v>
      </c>
      <c r="E96" s="696"/>
      <c r="F96" s="696"/>
      <c r="G96" s="697">
        <f t="shared" si="8"/>
        <v>0</v>
      </c>
      <c r="H96" s="48"/>
      <c r="I96" s="1185"/>
      <c r="J96" s="1141"/>
      <c r="K96" s="1141"/>
      <c r="L96" s="1141"/>
      <c r="M96" s="1242"/>
      <c r="N96" s="133"/>
      <c r="O96" s="1143"/>
      <c r="P96" s="1227"/>
      <c r="Q96" s="1127"/>
    </row>
    <row r="97" spans="1:58" s="49" customFormat="1" ht="11.25" customHeight="1" thickBot="1">
      <c r="A97" s="1260"/>
      <c r="B97" s="1171"/>
      <c r="C97" s="1174"/>
      <c r="D97" s="698" t="s">
        <v>381</v>
      </c>
      <c r="E97" s="699"/>
      <c r="F97" s="699"/>
      <c r="G97" s="700">
        <f t="shared" si="8"/>
        <v>0</v>
      </c>
      <c r="H97" s="48"/>
      <c r="I97" s="1185"/>
      <c r="J97" s="1141"/>
      <c r="K97" s="1141"/>
      <c r="L97" s="1141"/>
      <c r="M97" s="1242"/>
      <c r="N97" s="133"/>
      <c r="O97" s="1143"/>
      <c r="P97" s="1227"/>
      <c r="Q97" s="1127"/>
    </row>
    <row r="98" spans="1:58" s="49" customFormat="1" ht="11.25" customHeight="1">
      <c r="A98" s="1261"/>
      <c r="B98" s="1172"/>
      <c r="C98" s="1175"/>
      <c r="D98" s="701" t="s">
        <v>369</v>
      </c>
      <c r="E98" s="702">
        <f>SUM(E89:E97)</f>
        <v>1</v>
      </c>
      <c r="F98" s="702">
        <f>SUM(F89:F97)</f>
        <v>0</v>
      </c>
      <c r="G98" s="703">
        <f>SUM(E89:F97)</f>
        <v>1</v>
      </c>
      <c r="H98" s="154"/>
      <c r="I98" s="1186"/>
      <c r="J98" s="1142"/>
      <c r="K98" s="1142"/>
      <c r="L98" s="1142"/>
      <c r="M98" s="1243"/>
      <c r="N98" s="133"/>
      <c r="O98" s="1143"/>
      <c r="P98" s="1227"/>
      <c r="Q98" s="1127"/>
    </row>
    <row r="99" spans="1:58" s="49" customFormat="1" ht="11.25" customHeight="1" thickBot="1">
      <c r="A99" s="1251">
        <v>10</v>
      </c>
      <c r="B99" s="1165" t="s">
        <v>107</v>
      </c>
      <c r="C99" s="1167" t="s">
        <v>108</v>
      </c>
      <c r="D99" s="163" t="s">
        <v>372</v>
      </c>
      <c r="E99" s="164"/>
      <c r="F99" s="164"/>
      <c r="G99" s="191">
        <f>SUM(E99:F99)</f>
        <v>0</v>
      </c>
      <c r="H99" s="50"/>
      <c r="I99" s="1176" t="s">
        <v>38</v>
      </c>
      <c r="J99" s="1136" t="s">
        <v>328</v>
      </c>
      <c r="K99" s="1136" t="s">
        <v>328</v>
      </c>
      <c r="L99" s="1136" t="s">
        <v>328</v>
      </c>
      <c r="M99" s="1162" t="s">
        <v>385</v>
      </c>
      <c r="N99" s="133"/>
      <c r="O99" s="1110" t="s">
        <v>50</v>
      </c>
      <c r="P99" s="1109" t="s">
        <v>49</v>
      </c>
      <c r="Q99" s="1113" t="s">
        <v>49</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row>
    <row r="100" spans="1:58" s="49" customFormat="1" ht="11.25" customHeight="1" thickBot="1">
      <c r="A100" s="1252"/>
      <c r="B100" s="1117"/>
      <c r="C100" s="1168"/>
      <c r="D100" s="165" t="s">
        <v>374</v>
      </c>
      <c r="E100" s="166"/>
      <c r="F100" s="166"/>
      <c r="G100" s="192">
        <f t="shared" ref="G100:G107" si="9">SUM(E100:F100)</f>
        <v>0</v>
      </c>
      <c r="H100" s="50"/>
      <c r="I100" s="1177"/>
      <c r="J100" s="1137"/>
      <c r="K100" s="1137"/>
      <c r="L100" s="1137"/>
      <c r="M100" s="1163"/>
      <c r="N100" s="133"/>
      <c r="O100" s="1110"/>
      <c r="P100" s="1109"/>
      <c r="Q100" s="1113"/>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row>
    <row r="101" spans="1:58" s="49" customFormat="1" ht="11.25" customHeight="1" thickBot="1">
      <c r="A101" s="1252"/>
      <c r="B101" s="1117"/>
      <c r="C101" s="1168"/>
      <c r="D101" s="165" t="s">
        <v>375</v>
      </c>
      <c r="E101" s="166"/>
      <c r="F101" s="166"/>
      <c r="G101" s="192">
        <f t="shared" si="9"/>
        <v>0</v>
      </c>
      <c r="H101" s="50"/>
      <c r="I101" s="1177"/>
      <c r="J101" s="1137"/>
      <c r="K101" s="1137"/>
      <c r="L101" s="1137"/>
      <c r="M101" s="1163"/>
      <c r="N101" s="133"/>
      <c r="O101" s="1110"/>
      <c r="P101" s="1109"/>
      <c r="Q101" s="1113"/>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row>
    <row r="102" spans="1:58" s="49" customFormat="1" ht="11.25" customHeight="1" thickBot="1">
      <c r="A102" s="1252"/>
      <c r="B102" s="1117"/>
      <c r="C102" s="1168"/>
      <c r="D102" s="165" t="s">
        <v>376</v>
      </c>
      <c r="E102" s="166">
        <v>1</v>
      </c>
      <c r="F102" s="166"/>
      <c r="G102" s="192">
        <f t="shared" si="9"/>
        <v>1</v>
      </c>
      <c r="H102" s="50"/>
      <c r="I102" s="1177"/>
      <c r="J102" s="1137"/>
      <c r="K102" s="1137"/>
      <c r="L102" s="1137"/>
      <c r="M102" s="1163"/>
      <c r="N102" s="133"/>
      <c r="O102" s="1110"/>
      <c r="P102" s="1109"/>
      <c r="Q102" s="1113"/>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row>
    <row r="103" spans="1:58" s="49" customFormat="1" ht="11.25" customHeight="1" thickBot="1">
      <c r="A103" s="1252"/>
      <c r="B103" s="1117"/>
      <c r="C103" s="1168"/>
      <c r="D103" s="165" t="s">
        <v>377</v>
      </c>
      <c r="E103" s="166"/>
      <c r="F103" s="166"/>
      <c r="G103" s="192">
        <f t="shared" si="9"/>
        <v>0</v>
      </c>
      <c r="H103" s="50"/>
      <c r="I103" s="1177"/>
      <c r="J103" s="1137"/>
      <c r="K103" s="1137"/>
      <c r="L103" s="1137"/>
      <c r="M103" s="1163"/>
      <c r="N103" s="133"/>
      <c r="O103" s="1110"/>
      <c r="P103" s="1109"/>
      <c r="Q103" s="1113"/>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row>
    <row r="104" spans="1:58" s="49" customFormat="1" ht="11.25" customHeight="1" thickBot="1">
      <c r="A104" s="1252"/>
      <c r="B104" s="1117"/>
      <c r="C104" s="1168"/>
      <c r="D104" s="165" t="s">
        <v>378</v>
      </c>
      <c r="E104" s="166"/>
      <c r="F104" s="166"/>
      <c r="G104" s="192">
        <f t="shared" si="9"/>
        <v>0</v>
      </c>
      <c r="H104" s="50"/>
      <c r="I104" s="1177"/>
      <c r="J104" s="1137"/>
      <c r="K104" s="1137"/>
      <c r="L104" s="1137"/>
      <c r="M104" s="1163"/>
      <c r="N104" s="133"/>
      <c r="O104" s="1110"/>
      <c r="P104" s="1109"/>
      <c r="Q104" s="1113"/>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row>
    <row r="105" spans="1:58" s="49" customFormat="1" ht="11.25" customHeight="1" thickBot="1">
      <c r="A105" s="1252"/>
      <c r="B105" s="1117"/>
      <c r="C105" s="1168"/>
      <c r="D105" s="165" t="s">
        <v>379</v>
      </c>
      <c r="E105" s="166"/>
      <c r="F105" s="166"/>
      <c r="G105" s="192">
        <f t="shared" si="9"/>
        <v>0</v>
      </c>
      <c r="H105" s="50"/>
      <c r="I105" s="1177"/>
      <c r="J105" s="1137"/>
      <c r="K105" s="1137"/>
      <c r="L105" s="1137"/>
      <c r="M105" s="1163"/>
      <c r="N105" s="133"/>
      <c r="O105" s="1110"/>
      <c r="P105" s="1109"/>
      <c r="Q105" s="1113"/>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row>
    <row r="106" spans="1:58" s="49" customFormat="1" ht="11.25" customHeight="1" thickBot="1">
      <c r="A106" s="1252"/>
      <c r="B106" s="1117"/>
      <c r="C106" s="1168"/>
      <c r="D106" s="165" t="s">
        <v>380</v>
      </c>
      <c r="E106" s="166"/>
      <c r="F106" s="166"/>
      <c r="G106" s="192">
        <f t="shared" si="9"/>
        <v>0</v>
      </c>
      <c r="H106" s="50"/>
      <c r="I106" s="1177"/>
      <c r="J106" s="1137"/>
      <c r="K106" s="1137"/>
      <c r="L106" s="1137"/>
      <c r="M106" s="1163"/>
      <c r="N106" s="133"/>
      <c r="O106" s="1110"/>
      <c r="P106" s="1109"/>
      <c r="Q106" s="1113"/>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row>
    <row r="107" spans="1:58" s="49" customFormat="1" ht="11.25" customHeight="1" thickBot="1">
      <c r="A107" s="1252"/>
      <c r="B107" s="1117"/>
      <c r="C107" s="1168"/>
      <c r="D107" s="167" t="s">
        <v>381</v>
      </c>
      <c r="E107" s="168"/>
      <c r="F107" s="168"/>
      <c r="G107" s="193">
        <f t="shared" si="9"/>
        <v>0</v>
      </c>
      <c r="H107" s="50"/>
      <c r="I107" s="1177"/>
      <c r="J107" s="1137"/>
      <c r="K107" s="1137"/>
      <c r="L107" s="1137"/>
      <c r="M107" s="1163"/>
      <c r="N107" s="133"/>
      <c r="O107" s="1110"/>
      <c r="P107" s="1109"/>
      <c r="Q107" s="1113"/>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row>
    <row r="108" spans="1:58" s="49" customFormat="1" ht="11.25" customHeight="1">
      <c r="A108" s="1253"/>
      <c r="B108" s="1166"/>
      <c r="C108" s="1169"/>
      <c r="D108" s="170" t="s">
        <v>369</v>
      </c>
      <c r="E108" s="173">
        <f>SUM(E99:E107)</f>
        <v>1</v>
      </c>
      <c r="F108" s="173">
        <f>SUM(F99:F107)</f>
        <v>0</v>
      </c>
      <c r="G108" s="149">
        <f>SUM(E99:F107)</f>
        <v>1</v>
      </c>
      <c r="H108" s="154"/>
      <c r="I108" s="1178"/>
      <c r="J108" s="1138"/>
      <c r="K108" s="1138"/>
      <c r="L108" s="1138"/>
      <c r="M108" s="1164"/>
      <c r="N108" s="133"/>
      <c r="O108" s="1110"/>
      <c r="P108" s="1109"/>
      <c r="Q108" s="1113"/>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row>
    <row r="109" spans="1:58" s="49" customFormat="1" ht="11.25" customHeight="1" thickBot="1">
      <c r="A109" s="1248">
        <v>11</v>
      </c>
      <c r="B109" s="1100" t="s">
        <v>115</v>
      </c>
      <c r="C109" s="1103" t="s">
        <v>116</v>
      </c>
      <c r="D109" s="157" t="s">
        <v>372</v>
      </c>
      <c r="E109" s="158"/>
      <c r="F109" s="158"/>
      <c r="G109" s="188">
        <f>SUM(E109:F109)</f>
        <v>0</v>
      </c>
      <c r="H109" s="48"/>
      <c r="I109" s="1179" t="s">
        <v>328</v>
      </c>
      <c r="J109" s="1152" t="s">
        <v>38</v>
      </c>
      <c r="K109" s="1152"/>
      <c r="L109" s="1152" t="s">
        <v>328</v>
      </c>
      <c r="M109" s="1244" t="s">
        <v>676</v>
      </c>
      <c r="N109" s="133"/>
      <c r="O109" s="1106" t="s">
        <v>38</v>
      </c>
      <c r="P109" s="1107" t="s">
        <v>50</v>
      </c>
      <c r="Q109" s="1111" t="s">
        <v>38</v>
      </c>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row>
    <row r="110" spans="1:58" s="49" customFormat="1" ht="11.25" customHeight="1" thickBot="1">
      <c r="A110" s="1249"/>
      <c r="B110" s="1101"/>
      <c r="C110" s="1104"/>
      <c r="D110" s="159" t="s">
        <v>374</v>
      </c>
      <c r="E110" s="160"/>
      <c r="F110" s="160"/>
      <c r="G110" s="189">
        <f t="shared" ref="G110:G117" si="10">SUM(E110:F110)</f>
        <v>0</v>
      </c>
      <c r="H110" s="48"/>
      <c r="I110" s="1145"/>
      <c r="J110" s="1148"/>
      <c r="K110" s="1148"/>
      <c r="L110" s="1148"/>
      <c r="M110" s="1207"/>
      <c r="N110" s="133"/>
      <c r="O110" s="1106"/>
      <c r="P110" s="1107"/>
      <c r="Q110" s="1111"/>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row>
    <row r="111" spans="1:58" s="49" customFormat="1" ht="11.25" customHeight="1" thickBot="1">
      <c r="A111" s="1249"/>
      <c r="B111" s="1101"/>
      <c r="C111" s="1104"/>
      <c r="D111" s="159" t="s">
        <v>375</v>
      </c>
      <c r="E111" s="160"/>
      <c r="F111" s="160"/>
      <c r="G111" s="189">
        <f t="shared" si="10"/>
        <v>0</v>
      </c>
      <c r="H111" s="48"/>
      <c r="I111" s="1145"/>
      <c r="J111" s="1148"/>
      <c r="K111" s="1148"/>
      <c r="L111" s="1148"/>
      <c r="M111" s="1207"/>
      <c r="N111" s="133"/>
      <c r="O111" s="1106"/>
      <c r="P111" s="1107"/>
      <c r="Q111" s="1111"/>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row>
    <row r="112" spans="1:58" s="49" customFormat="1" ht="11.25" customHeight="1" thickBot="1">
      <c r="A112" s="1249"/>
      <c r="B112" s="1101"/>
      <c r="C112" s="1104"/>
      <c r="D112" s="159" t="s">
        <v>376</v>
      </c>
      <c r="E112" s="160"/>
      <c r="F112" s="160">
        <v>0.98429999999999995</v>
      </c>
      <c r="G112" s="189">
        <f t="shared" si="10"/>
        <v>0.98429999999999995</v>
      </c>
      <c r="H112" s="48"/>
      <c r="I112" s="1145"/>
      <c r="J112" s="1148"/>
      <c r="K112" s="1148"/>
      <c r="L112" s="1148"/>
      <c r="M112" s="1207"/>
      <c r="N112" s="133"/>
      <c r="O112" s="1106"/>
      <c r="P112" s="1107"/>
      <c r="Q112" s="1111"/>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row>
    <row r="113" spans="1:58" s="49" customFormat="1" ht="11.25" customHeight="1" thickBot="1">
      <c r="A113" s="1249"/>
      <c r="B113" s="1101"/>
      <c r="C113" s="1104"/>
      <c r="D113" s="159" t="s">
        <v>377</v>
      </c>
      <c r="E113" s="160"/>
      <c r="F113" s="160"/>
      <c r="G113" s="189">
        <f t="shared" si="10"/>
        <v>0</v>
      </c>
      <c r="H113" s="48"/>
      <c r="I113" s="1145"/>
      <c r="J113" s="1148"/>
      <c r="K113" s="1148"/>
      <c r="L113" s="1148"/>
      <c r="M113" s="1207"/>
      <c r="N113" s="133"/>
      <c r="O113" s="1106"/>
      <c r="P113" s="1107"/>
      <c r="Q113" s="1111"/>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row>
    <row r="114" spans="1:58" s="49" customFormat="1" ht="11.25" customHeight="1" thickBot="1">
      <c r="A114" s="1249"/>
      <c r="B114" s="1101"/>
      <c r="C114" s="1104"/>
      <c r="D114" s="159" t="s">
        <v>378</v>
      </c>
      <c r="E114" s="160"/>
      <c r="F114" s="160"/>
      <c r="G114" s="189">
        <f t="shared" si="10"/>
        <v>0</v>
      </c>
      <c r="H114" s="48"/>
      <c r="I114" s="1145"/>
      <c r="J114" s="1148"/>
      <c r="K114" s="1148"/>
      <c r="L114" s="1148"/>
      <c r="M114" s="1207"/>
      <c r="N114" s="133"/>
      <c r="O114" s="1106"/>
      <c r="P114" s="1107"/>
      <c r="Q114" s="1111"/>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row>
    <row r="115" spans="1:58" s="49" customFormat="1" ht="11.25" customHeight="1" thickBot="1">
      <c r="A115" s="1249"/>
      <c r="B115" s="1101"/>
      <c r="C115" s="1104"/>
      <c r="D115" s="159" t="s">
        <v>379</v>
      </c>
      <c r="E115" s="160"/>
      <c r="F115" s="160"/>
      <c r="G115" s="189">
        <f t="shared" si="10"/>
        <v>0</v>
      </c>
      <c r="H115" s="48"/>
      <c r="I115" s="1145"/>
      <c r="J115" s="1148"/>
      <c r="K115" s="1148"/>
      <c r="L115" s="1148"/>
      <c r="M115" s="1207"/>
      <c r="N115" s="133"/>
      <c r="O115" s="1106"/>
      <c r="P115" s="1107"/>
      <c r="Q115" s="1111"/>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row>
    <row r="116" spans="1:58" s="49" customFormat="1" ht="11.25" customHeight="1" thickBot="1">
      <c r="A116" s="1249"/>
      <c r="B116" s="1101"/>
      <c r="C116" s="1104"/>
      <c r="D116" s="159" t="s">
        <v>380</v>
      </c>
      <c r="E116" s="160"/>
      <c r="F116" s="160"/>
      <c r="G116" s="189">
        <f t="shared" si="10"/>
        <v>0</v>
      </c>
      <c r="H116" s="48"/>
      <c r="I116" s="1145"/>
      <c r="J116" s="1148"/>
      <c r="K116" s="1148"/>
      <c r="L116" s="1148"/>
      <c r="M116" s="1207"/>
      <c r="N116" s="133"/>
      <c r="O116" s="1106"/>
      <c r="P116" s="1107"/>
      <c r="Q116" s="1111"/>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row>
    <row r="117" spans="1:58" s="49" customFormat="1" ht="11.25" customHeight="1" thickBot="1">
      <c r="A117" s="1249"/>
      <c r="B117" s="1101"/>
      <c r="C117" s="1104"/>
      <c r="D117" s="161" t="s">
        <v>381</v>
      </c>
      <c r="E117" s="162"/>
      <c r="F117" s="162">
        <v>1.5699999999999999E-2</v>
      </c>
      <c r="G117" s="190">
        <f t="shared" si="10"/>
        <v>1.5699999999999999E-2</v>
      </c>
      <c r="H117" s="48"/>
      <c r="I117" s="1145"/>
      <c r="J117" s="1148"/>
      <c r="K117" s="1148"/>
      <c r="L117" s="1148"/>
      <c r="M117" s="1207"/>
      <c r="N117" s="133"/>
      <c r="O117" s="1106"/>
      <c r="P117" s="1107"/>
      <c r="Q117" s="1111"/>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row>
    <row r="118" spans="1:58" s="49" customFormat="1" ht="11.25" customHeight="1">
      <c r="A118" s="1250"/>
      <c r="B118" s="1102"/>
      <c r="C118" s="1105"/>
      <c r="D118" s="174" t="s">
        <v>369</v>
      </c>
      <c r="E118" s="175">
        <f>SUM(E109:E117)</f>
        <v>0</v>
      </c>
      <c r="F118" s="175">
        <f>SUM(F109:F117)</f>
        <v>1</v>
      </c>
      <c r="G118" s="134">
        <f>SUM(E109:F117)</f>
        <v>1</v>
      </c>
      <c r="H118" s="154"/>
      <c r="I118" s="1180"/>
      <c r="J118" s="1153"/>
      <c r="K118" s="1153"/>
      <c r="L118" s="1153"/>
      <c r="M118" s="1208"/>
      <c r="N118" s="133"/>
      <c r="O118" s="1106"/>
      <c r="P118" s="1107"/>
      <c r="Q118" s="1111"/>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row>
    <row r="119" spans="1:58" s="49" customFormat="1" ht="11.25" customHeight="1" thickBot="1">
      <c r="A119" s="1245">
        <v>12</v>
      </c>
      <c r="B119" s="1191" t="s">
        <v>125</v>
      </c>
      <c r="C119" s="1194" t="s">
        <v>126</v>
      </c>
      <c r="D119" s="163" t="s">
        <v>372</v>
      </c>
      <c r="E119" s="164" t="s">
        <v>105</v>
      </c>
      <c r="F119" s="164" t="s">
        <v>105</v>
      </c>
      <c r="G119" s="191" t="s">
        <v>386</v>
      </c>
      <c r="H119" s="704" t="s">
        <v>105</v>
      </c>
      <c r="I119" s="1254" t="s">
        <v>328</v>
      </c>
      <c r="J119" s="1136" t="s">
        <v>38</v>
      </c>
      <c r="K119" s="1139" t="s">
        <v>328</v>
      </c>
      <c r="L119" s="1139" t="s">
        <v>328</v>
      </c>
      <c r="M119" s="1212" t="s">
        <v>328</v>
      </c>
      <c r="N119" s="705" t="s">
        <v>105</v>
      </c>
      <c r="O119" s="1110" t="s">
        <v>50</v>
      </c>
      <c r="P119" s="1109" t="s">
        <v>49</v>
      </c>
      <c r="Q119" s="1113" t="s">
        <v>49</v>
      </c>
      <c r="R119" s="706" t="s">
        <v>105</v>
      </c>
      <c r="S119" s="706" t="s">
        <v>105</v>
      </c>
      <c r="T119" s="706" t="s">
        <v>105</v>
      </c>
      <c r="U119" s="706" t="s">
        <v>105</v>
      </c>
      <c r="V119" s="706" t="s">
        <v>105</v>
      </c>
      <c r="W119" s="706" t="s">
        <v>105</v>
      </c>
      <c r="X119" s="706" t="s">
        <v>105</v>
      </c>
      <c r="Y119" s="706" t="s">
        <v>105</v>
      </c>
      <c r="Z119" s="706" t="s">
        <v>105</v>
      </c>
      <c r="AA119" s="706" t="s">
        <v>105</v>
      </c>
      <c r="AB119" s="706" t="s">
        <v>105</v>
      </c>
      <c r="AC119" s="706" t="s">
        <v>105</v>
      </c>
      <c r="AD119" s="706" t="s">
        <v>105</v>
      </c>
      <c r="AE119" s="706" t="s">
        <v>105</v>
      </c>
      <c r="AF119" s="706" t="s">
        <v>105</v>
      </c>
      <c r="AG119" s="706" t="s">
        <v>105</v>
      </c>
      <c r="AH119" s="706" t="s">
        <v>105</v>
      </c>
      <c r="AI119" s="706" t="s">
        <v>105</v>
      </c>
      <c r="AJ119" s="706" t="s">
        <v>105</v>
      </c>
      <c r="AK119" s="706" t="s">
        <v>105</v>
      </c>
      <c r="AL119" s="706" t="s">
        <v>105</v>
      </c>
      <c r="AM119" s="706" t="s">
        <v>105</v>
      </c>
      <c r="AN119" s="706" t="s">
        <v>105</v>
      </c>
      <c r="AO119" s="706" t="s">
        <v>105</v>
      </c>
      <c r="AP119" s="706" t="s">
        <v>105</v>
      </c>
      <c r="AQ119" s="706" t="s">
        <v>105</v>
      </c>
      <c r="AR119" s="706" t="s">
        <v>105</v>
      </c>
      <c r="AS119" s="706" t="s">
        <v>105</v>
      </c>
      <c r="AT119" s="706" t="s">
        <v>105</v>
      </c>
      <c r="AU119" s="706" t="s">
        <v>105</v>
      </c>
      <c r="AV119" s="706" t="s">
        <v>105</v>
      </c>
      <c r="AW119" s="706" t="s">
        <v>105</v>
      </c>
      <c r="AX119" s="706" t="s">
        <v>105</v>
      </c>
      <c r="AY119" s="706" t="s">
        <v>105</v>
      </c>
      <c r="AZ119" s="706" t="s">
        <v>105</v>
      </c>
      <c r="BA119" s="706" t="s">
        <v>105</v>
      </c>
      <c r="BB119" s="706" t="s">
        <v>105</v>
      </c>
      <c r="BC119" s="706" t="s">
        <v>105</v>
      </c>
      <c r="BD119" s="706" t="s">
        <v>105</v>
      </c>
      <c r="BE119" s="706" t="s">
        <v>105</v>
      </c>
      <c r="BF119" s="706" t="s">
        <v>105</v>
      </c>
    </row>
    <row r="120" spans="1:58" s="49" customFormat="1" ht="11.25" customHeight="1" thickBot="1">
      <c r="A120" s="1246"/>
      <c r="B120" s="1192"/>
      <c r="C120" s="1195"/>
      <c r="D120" s="165" t="s">
        <v>374</v>
      </c>
      <c r="E120" s="166" t="s">
        <v>105</v>
      </c>
      <c r="F120" s="166" t="s">
        <v>105</v>
      </c>
      <c r="G120" s="192" t="s">
        <v>386</v>
      </c>
      <c r="H120" s="704" t="s">
        <v>105</v>
      </c>
      <c r="I120" s="1255"/>
      <c r="J120" s="1137"/>
      <c r="K120" s="1137"/>
      <c r="L120" s="1137"/>
      <c r="M120" s="1158"/>
      <c r="N120" s="705" t="s">
        <v>105</v>
      </c>
      <c r="O120" s="1110"/>
      <c r="P120" s="1109"/>
      <c r="Q120" s="1113"/>
      <c r="R120" s="706" t="s">
        <v>105</v>
      </c>
      <c r="S120" s="706" t="s">
        <v>105</v>
      </c>
      <c r="T120" s="706" t="s">
        <v>105</v>
      </c>
      <c r="U120" s="706" t="s">
        <v>105</v>
      </c>
      <c r="V120" s="706" t="s">
        <v>105</v>
      </c>
      <c r="W120" s="706" t="s">
        <v>105</v>
      </c>
      <c r="X120" s="706" t="s">
        <v>105</v>
      </c>
      <c r="Y120" s="706" t="s">
        <v>105</v>
      </c>
      <c r="Z120" s="706" t="s">
        <v>105</v>
      </c>
      <c r="AA120" s="706" t="s">
        <v>105</v>
      </c>
      <c r="AB120" s="706" t="s">
        <v>105</v>
      </c>
      <c r="AC120" s="706" t="s">
        <v>105</v>
      </c>
      <c r="AD120" s="706" t="s">
        <v>105</v>
      </c>
      <c r="AE120" s="706" t="s">
        <v>105</v>
      </c>
      <c r="AF120" s="706" t="s">
        <v>105</v>
      </c>
      <c r="AG120" s="706" t="s">
        <v>105</v>
      </c>
      <c r="AH120" s="706" t="s">
        <v>105</v>
      </c>
      <c r="AI120" s="706" t="s">
        <v>105</v>
      </c>
      <c r="AJ120" s="706" t="s">
        <v>105</v>
      </c>
      <c r="AK120" s="706" t="s">
        <v>105</v>
      </c>
      <c r="AL120" s="706" t="s">
        <v>105</v>
      </c>
      <c r="AM120" s="706" t="s">
        <v>105</v>
      </c>
      <c r="AN120" s="706" t="s">
        <v>105</v>
      </c>
      <c r="AO120" s="706" t="s">
        <v>105</v>
      </c>
      <c r="AP120" s="706" t="s">
        <v>105</v>
      </c>
      <c r="AQ120" s="706" t="s">
        <v>105</v>
      </c>
      <c r="AR120" s="706" t="s">
        <v>105</v>
      </c>
      <c r="AS120" s="706" t="s">
        <v>105</v>
      </c>
      <c r="AT120" s="706" t="s">
        <v>105</v>
      </c>
      <c r="AU120" s="706" t="s">
        <v>105</v>
      </c>
      <c r="AV120" s="706" t="s">
        <v>105</v>
      </c>
      <c r="AW120" s="706" t="s">
        <v>105</v>
      </c>
      <c r="AX120" s="706" t="s">
        <v>105</v>
      </c>
      <c r="AY120" s="706" t="s">
        <v>105</v>
      </c>
      <c r="AZ120" s="706" t="s">
        <v>105</v>
      </c>
      <c r="BA120" s="706" t="s">
        <v>105</v>
      </c>
      <c r="BB120" s="706" t="s">
        <v>105</v>
      </c>
      <c r="BC120" s="706" t="s">
        <v>105</v>
      </c>
      <c r="BD120" s="706" t="s">
        <v>105</v>
      </c>
      <c r="BE120" s="706" t="s">
        <v>105</v>
      </c>
      <c r="BF120" s="706" t="s">
        <v>105</v>
      </c>
    </row>
    <row r="121" spans="1:58" s="49" customFormat="1" ht="11.25" customHeight="1" thickBot="1">
      <c r="A121" s="1246"/>
      <c r="B121" s="1192"/>
      <c r="C121" s="1195"/>
      <c r="D121" s="165" t="s">
        <v>375</v>
      </c>
      <c r="E121" s="166" t="s">
        <v>105</v>
      </c>
      <c r="F121" s="166" t="s">
        <v>105</v>
      </c>
      <c r="G121" s="192" t="s">
        <v>386</v>
      </c>
      <c r="H121" s="704" t="s">
        <v>105</v>
      </c>
      <c r="I121" s="1255"/>
      <c r="J121" s="1137"/>
      <c r="K121" s="1137"/>
      <c r="L121" s="1137"/>
      <c r="M121" s="1158"/>
      <c r="N121" s="705" t="s">
        <v>105</v>
      </c>
      <c r="O121" s="1110"/>
      <c r="P121" s="1109"/>
      <c r="Q121" s="1113"/>
      <c r="R121" s="706" t="s">
        <v>105</v>
      </c>
      <c r="S121" s="706" t="s">
        <v>105</v>
      </c>
      <c r="T121" s="706" t="s">
        <v>105</v>
      </c>
      <c r="U121" s="706" t="s">
        <v>105</v>
      </c>
      <c r="V121" s="706" t="s">
        <v>105</v>
      </c>
      <c r="W121" s="706" t="s">
        <v>105</v>
      </c>
      <c r="X121" s="706" t="s">
        <v>105</v>
      </c>
      <c r="Y121" s="706" t="s">
        <v>105</v>
      </c>
      <c r="Z121" s="706" t="s">
        <v>105</v>
      </c>
      <c r="AA121" s="706" t="s">
        <v>105</v>
      </c>
      <c r="AB121" s="706" t="s">
        <v>105</v>
      </c>
      <c r="AC121" s="706" t="s">
        <v>105</v>
      </c>
      <c r="AD121" s="706" t="s">
        <v>105</v>
      </c>
      <c r="AE121" s="706" t="s">
        <v>105</v>
      </c>
      <c r="AF121" s="706" t="s">
        <v>105</v>
      </c>
      <c r="AG121" s="706" t="s">
        <v>105</v>
      </c>
      <c r="AH121" s="706" t="s">
        <v>105</v>
      </c>
      <c r="AI121" s="706" t="s">
        <v>105</v>
      </c>
      <c r="AJ121" s="706" t="s">
        <v>105</v>
      </c>
      <c r="AK121" s="706" t="s">
        <v>105</v>
      </c>
      <c r="AL121" s="706" t="s">
        <v>105</v>
      </c>
      <c r="AM121" s="706" t="s">
        <v>105</v>
      </c>
      <c r="AN121" s="706" t="s">
        <v>105</v>
      </c>
      <c r="AO121" s="706" t="s">
        <v>105</v>
      </c>
      <c r="AP121" s="706" t="s">
        <v>105</v>
      </c>
      <c r="AQ121" s="706" t="s">
        <v>105</v>
      </c>
      <c r="AR121" s="706" t="s">
        <v>105</v>
      </c>
      <c r="AS121" s="706" t="s">
        <v>105</v>
      </c>
      <c r="AT121" s="706" t="s">
        <v>105</v>
      </c>
      <c r="AU121" s="706" t="s">
        <v>105</v>
      </c>
      <c r="AV121" s="706" t="s">
        <v>105</v>
      </c>
      <c r="AW121" s="706" t="s">
        <v>105</v>
      </c>
      <c r="AX121" s="706" t="s">
        <v>105</v>
      </c>
      <c r="AY121" s="706" t="s">
        <v>105</v>
      </c>
      <c r="AZ121" s="706" t="s">
        <v>105</v>
      </c>
      <c r="BA121" s="706" t="s">
        <v>105</v>
      </c>
      <c r="BB121" s="706" t="s">
        <v>105</v>
      </c>
      <c r="BC121" s="706" t="s">
        <v>105</v>
      </c>
      <c r="BD121" s="706" t="s">
        <v>105</v>
      </c>
      <c r="BE121" s="706" t="s">
        <v>105</v>
      </c>
      <c r="BF121" s="706" t="s">
        <v>105</v>
      </c>
    </row>
    <row r="122" spans="1:58" s="49" customFormat="1" ht="11.25" customHeight="1" thickBot="1">
      <c r="A122" s="1246"/>
      <c r="B122" s="1192"/>
      <c r="C122" s="1195"/>
      <c r="D122" s="165" t="s">
        <v>376</v>
      </c>
      <c r="E122" s="166" t="s">
        <v>105</v>
      </c>
      <c r="F122" s="166" t="s">
        <v>105</v>
      </c>
      <c r="G122" s="192" t="s">
        <v>386</v>
      </c>
      <c r="H122" s="704" t="s">
        <v>105</v>
      </c>
      <c r="I122" s="1255"/>
      <c r="J122" s="1137"/>
      <c r="K122" s="1137"/>
      <c r="L122" s="1137"/>
      <c r="M122" s="1158"/>
      <c r="N122" s="705" t="s">
        <v>105</v>
      </c>
      <c r="O122" s="1110"/>
      <c r="P122" s="1109"/>
      <c r="Q122" s="1113"/>
      <c r="R122" s="706" t="s">
        <v>105</v>
      </c>
      <c r="S122" s="706" t="s">
        <v>105</v>
      </c>
      <c r="T122" s="706" t="s">
        <v>105</v>
      </c>
      <c r="U122" s="706" t="s">
        <v>105</v>
      </c>
      <c r="V122" s="706" t="s">
        <v>105</v>
      </c>
      <c r="W122" s="706" t="s">
        <v>105</v>
      </c>
      <c r="X122" s="706" t="s">
        <v>105</v>
      </c>
      <c r="Y122" s="706" t="s">
        <v>105</v>
      </c>
      <c r="Z122" s="706" t="s">
        <v>105</v>
      </c>
      <c r="AA122" s="706" t="s">
        <v>105</v>
      </c>
      <c r="AB122" s="706" t="s">
        <v>105</v>
      </c>
      <c r="AC122" s="706" t="s">
        <v>105</v>
      </c>
      <c r="AD122" s="706" t="s">
        <v>105</v>
      </c>
      <c r="AE122" s="706" t="s">
        <v>105</v>
      </c>
      <c r="AF122" s="706" t="s">
        <v>105</v>
      </c>
      <c r="AG122" s="706" t="s">
        <v>105</v>
      </c>
      <c r="AH122" s="706" t="s">
        <v>105</v>
      </c>
      <c r="AI122" s="706" t="s">
        <v>105</v>
      </c>
      <c r="AJ122" s="706" t="s">
        <v>105</v>
      </c>
      <c r="AK122" s="706" t="s">
        <v>105</v>
      </c>
      <c r="AL122" s="706" t="s">
        <v>105</v>
      </c>
      <c r="AM122" s="706" t="s">
        <v>105</v>
      </c>
      <c r="AN122" s="706" t="s">
        <v>105</v>
      </c>
      <c r="AO122" s="706" t="s">
        <v>105</v>
      </c>
      <c r="AP122" s="706" t="s">
        <v>105</v>
      </c>
      <c r="AQ122" s="706" t="s">
        <v>105</v>
      </c>
      <c r="AR122" s="706" t="s">
        <v>105</v>
      </c>
      <c r="AS122" s="706" t="s">
        <v>105</v>
      </c>
      <c r="AT122" s="706" t="s">
        <v>105</v>
      </c>
      <c r="AU122" s="706" t="s">
        <v>105</v>
      </c>
      <c r="AV122" s="706" t="s">
        <v>105</v>
      </c>
      <c r="AW122" s="706" t="s">
        <v>105</v>
      </c>
      <c r="AX122" s="706" t="s">
        <v>105</v>
      </c>
      <c r="AY122" s="706" t="s">
        <v>105</v>
      </c>
      <c r="AZ122" s="706" t="s">
        <v>105</v>
      </c>
      <c r="BA122" s="706" t="s">
        <v>105</v>
      </c>
      <c r="BB122" s="706" t="s">
        <v>105</v>
      </c>
      <c r="BC122" s="706" t="s">
        <v>105</v>
      </c>
      <c r="BD122" s="706" t="s">
        <v>105</v>
      </c>
      <c r="BE122" s="706" t="s">
        <v>105</v>
      </c>
      <c r="BF122" s="706" t="s">
        <v>105</v>
      </c>
    </row>
    <row r="123" spans="1:58" s="49" customFormat="1" ht="11.25" customHeight="1" thickBot="1">
      <c r="A123" s="1246"/>
      <c r="B123" s="1192"/>
      <c r="C123" s="1195"/>
      <c r="D123" s="165" t="s">
        <v>377</v>
      </c>
      <c r="E123" s="166" t="s">
        <v>105</v>
      </c>
      <c r="F123" s="166" t="s">
        <v>105</v>
      </c>
      <c r="G123" s="192" t="s">
        <v>386</v>
      </c>
      <c r="H123" s="704" t="s">
        <v>105</v>
      </c>
      <c r="I123" s="1255"/>
      <c r="J123" s="1137"/>
      <c r="K123" s="1137"/>
      <c r="L123" s="1137"/>
      <c r="M123" s="1158"/>
      <c r="N123" s="705" t="s">
        <v>105</v>
      </c>
      <c r="O123" s="1110"/>
      <c r="P123" s="1109"/>
      <c r="Q123" s="1113"/>
      <c r="R123" s="706" t="s">
        <v>105</v>
      </c>
      <c r="S123" s="706" t="s">
        <v>105</v>
      </c>
      <c r="T123" s="706" t="s">
        <v>105</v>
      </c>
      <c r="U123" s="706" t="s">
        <v>105</v>
      </c>
      <c r="V123" s="706" t="s">
        <v>105</v>
      </c>
      <c r="W123" s="706" t="s">
        <v>105</v>
      </c>
      <c r="X123" s="706" t="s">
        <v>105</v>
      </c>
      <c r="Y123" s="706" t="s">
        <v>105</v>
      </c>
      <c r="Z123" s="706" t="s">
        <v>105</v>
      </c>
      <c r="AA123" s="706" t="s">
        <v>105</v>
      </c>
      <c r="AB123" s="706" t="s">
        <v>105</v>
      </c>
      <c r="AC123" s="706" t="s">
        <v>105</v>
      </c>
      <c r="AD123" s="706" t="s">
        <v>105</v>
      </c>
      <c r="AE123" s="706" t="s">
        <v>105</v>
      </c>
      <c r="AF123" s="706" t="s">
        <v>105</v>
      </c>
      <c r="AG123" s="706" t="s">
        <v>105</v>
      </c>
      <c r="AH123" s="706" t="s">
        <v>105</v>
      </c>
      <c r="AI123" s="706" t="s">
        <v>105</v>
      </c>
      <c r="AJ123" s="706" t="s">
        <v>105</v>
      </c>
      <c r="AK123" s="706" t="s">
        <v>105</v>
      </c>
      <c r="AL123" s="706" t="s">
        <v>105</v>
      </c>
      <c r="AM123" s="706" t="s">
        <v>105</v>
      </c>
      <c r="AN123" s="706" t="s">
        <v>105</v>
      </c>
      <c r="AO123" s="706" t="s">
        <v>105</v>
      </c>
      <c r="AP123" s="706" t="s">
        <v>105</v>
      </c>
      <c r="AQ123" s="706" t="s">
        <v>105</v>
      </c>
      <c r="AR123" s="706" t="s">
        <v>105</v>
      </c>
      <c r="AS123" s="706" t="s">
        <v>105</v>
      </c>
      <c r="AT123" s="706" t="s">
        <v>105</v>
      </c>
      <c r="AU123" s="706" t="s">
        <v>105</v>
      </c>
      <c r="AV123" s="706" t="s">
        <v>105</v>
      </c>
      <c r="AW123" s="706" t="s">
        <v>105</v>
      </c>
      <c r="AX123" s="706" t="s">
        <v>105</v>
      </c>
      <c r="AY123" s="706" t="s">
        <v>105</v>
      </c>
      <c r="AZ123" s="706" t="s">
        <v>105</v>
      </c>
      <c r="BA123" s="706" t="s">
        <v>105</v>
      </c>
      <c r="BB123" s="706" t="s">
        <v>105</v>
      </c>
      <c r="BC123" s="706" t="s">
        <v>105</v>
      </c>
      <c r="BD123" s="706" t="s">
        <v>105</v>
      </c>
      <c r="BE123" s="706" t="s">
        <v>105</v>
      </c>
      <c r="BF123" s="706" t="s">
        <v>105</v>
      </c>
    </row>
    <row r="124" spans="1:58" s="49" customFormat="1" ht="11.25" customHeight="1" thickBot="1">
      <c r="A124" s="1246"/>
      <c r="B124" s="1192"/>
      <c r="C124" s="1195"/>
      <c r="D124" s="165" t="s">
        <v>378</v>
      </c>
      <c r="E124" s="166" t="s">
        <v>105</v>
      </c>
      <c r="F124" s="166" t="s">
        <v>105</v>
      </c>
      <c r="G124" s="192" t="s">
        <v>386</v>
      </c>
      <c r="H124" s="704" t="s">
        <v>105</v>
      </c>
      <c r="I124" s="1255"/>
      <c r="J124" s="1137"/>
      <c r="K124" s="1137"/>
      <c r="L124" s="1137"/>
      <c r="M124" s="1158"/>
      <c r="N124" s="705" t="s">
        <v>105</v>
      </c>
      <c r="O124" s="1110"/>
      <c r="P124" s="1109"/>
      <c r="Q124" s="1113"/>
      <c r="R124" s="706" t="s">
        <v>105</v>
      </c>
      <c r="S124" s="706" t="s">
        <v>105</v>
      </c>
      <c r="T124" s="706" t="s">
        <v>105</v>
      </c>
      <c r="U124" s="706" t="s">
        <v>105</v>
      </c>
      <c r="V124" s="706" t="s">
        <v>105</v>
      </c>
      <c r="W124" s="706" t="s">
        <v>105</v>
      </c>
      <c r="X124" s="706" t="s">
        <v>105</v>
      </c>
      <c r="Y124" s="706" t="s">
        <v>105</v>
      </c>
      <c r="Z124" s="706" t="s">
        <v>105</v>
      </c>
      <c r="AA124" s="706" t="s">
        <v>105</v>
      </c>
      <c r="AB124" s="706" t="s">
        <v>105</v>
      </c>
      <c r="AC124" s="706" t="s">
        <v>105</v>
      </c>
      <c r="AD124" s="706" t="s">
        <v>105</v>
      </c>
      <c r="AE124" s="706" t="s">
        <v>105</v>
      </c>
      <c r="AF124" s="706" t="s">
        <v>105</v>
      </c>
      <c r="AG124" s="706" t="s">
        <v>105</v>
      </c>
      <c r="AH124" s="706" t="s">
        <v>105</v>
      </c>
      <c r="AI124" s="706" t="s">
        <v>105</v>
      </c>
      <c r="AJ124" s="706" t="s">
        <v>105</v>
      </c>
      <c r="AK124" s="706" t="s">
        <v>105</v>
      </c>
      <c r="AL124" s="706" t="s">
        <v>105</v>
      </c>
      <c r="AM124" s="706" t="s">
        <v>105</v>
      </c>
      <c r="AN124" s="706" t="s">
        <v>105</v>
      </c>
      <c r="AO124" s="706" t="s">
        <v>105</v>
      </c>
      <c r="AP124" s="706" t="s">
        <v>105</v>
      </c>
      <c r="AQ124" s="706" t="s">
        <v>105</v>
      </c>
      <c r="AR124" s="706" t="s">
        <v>105</v>
      </c>
      <c r="AS124" s="706" t="s">
        <v>105</v>
      </c>
      <c r="AT124" s="706" t="s">
        <v>105</v>
      </c>
      <c r="AU124" s="706" t="s">
        <v>105</v>
      </c>
      <c r="AV124" s="706" t="s">
        <v>105</v>
      </c>
      <c r="AW124" s="706" t="s">
        <v>105</v>
      </c>
      <c r="AX124" s="706" t="s">
        <v>105</v>
      </c>
      <c r="AY124" s="706" t="s">
        <v>105</v>
      </c>
      <c r="AZ124" s="706" t="s">
        <v>105</v>
      </c>
      <c r="BA124" s="706" t="s">
        <v>105</v>
      </c>
      <c r="BB124" s="706" t="s">
        <v>105</v>
      </c>
      <c r="BC124" s="706" t="s">
        <v>105</v>
      </c>
      <c r="BD124" s="706" t="s">
        <v>105</v>
      </c>
      <c r="BE124" s="706" t="s">
        <v>105</v>
      </c>
      <c r="BF124" s="706" t="s">
        <v>105</v>
      </c>
    </row>
    <row r="125" spans="1:58" s="49" customFormat="1" ht="11.25" customHeight="1" thickBot="1">
      <c r="A125" s="1246"/>
      <c r="B125" s="1192"/>
      <c r="C125" s="1195"/>
      <c r="D125" s="165" t="s">
        <v>379</v>
      </c>
      <c r="E125" s="166" t="s">
        <v>105</v>
      </c>
      <c r="F125" s="166" t="s">
        <v>105</v>
      </c>
      <c r="G125" s="192" t="s">
        <v>386</v>
      </c>
      <c r="H125" s="704" t="s">
        <v>105</v>
      </c>
      <c r="I125" s="1255"/>
      <c r="J125" s="1137"/>
      <c r="K125" s="1137"/>
      <c r="L125" s="1137"/>
      <c r="M125" s="1158"/>
      <c r="N125" s="705" t="s">
        <v>105</v>
      </c>
      <c r="O125" s="1110"/>
      <c r="P125" s="1109"/>
      <c r="Q125" s="1113"/>
      <c r="R125" s="706" t="s">
        <v>105</v>
      </c>
      <c r="S125" s="706" t="s">
        <v>105</v>
      </c>
      <c r="T125" s="706" t="s">
        <v>105</v>
      </c>
      <c r="U125" s="706" t="s">
        <v>105</v>
      </c>
      <c r="V125" s="706" t="s">
        <v>105</v>
      </c>
      <c r="W125" s="706" t="s">
        <v>105</v>
      </c>
      <c r="X125" s="706" t="s">
        <v>105</v>
      </c>
      <c r="Y125" s="706" t="s">
        <v>105</v>
      </c>
      <c r="Z125" s="706" t="s">
        <v>105</v>
      </c>
      <c r="AA125" s="706" t="s">
        <v>105</v>
      </c>
      <c r="AB125" s="706" t="s">
        <v>105</v>
      </c>
      <c r="AC125" s="706" t="s">
        <v>105</v>
      </c>
      <c r="AD125" s="706" t="s">
        <v>105</v>
      </c>
      <c r="AE125" s="706" t="s">
        <v>105</v>
      </c>
      <c r="AF125" s="706" t="s">
        <v>105</v>
      </c>
      <c r="AG125" s="706" t="s">
        <v>105</v>
      </c>
      <c r="AH125" s="706" t="s">
        <v>105</v>
      </c>
      <c r="AI125" s="706" t="s">
        <v>105</v>
      </c>
      <c r="AJ125" s="706" t="s">
        <v>105</v>
      </c>
      <c r="AK125" s="706" t="s">
        <v>105</v>
      </c>
      <c r="AL125" s="706" t="s">
        <v>105</v>
      </c>
      <c r="AM125" s="706" t="s">
        <v>105</v>
      </c>
      <c r="AN125" s="706" t="s">
        <v>105</v>
      </c>
      <c r="AO125" s="706" t="s">
        <v>105</v>
      </c>
      <c r="AP125" s="706" t="s">
        <v>105</v>
      </c>
      <c r="AQ125" s="706" t="s">
        <v>105</v>
      </c>
      <c r="AR125" s="706" t="s">
        <v>105</v>
      </c>
      <c r="AS125" s="706" t="s">
        <v>105</v>
      </c>
      <c r="AT125" s="706" t="s">
        <v>105</v>
      </c>
      <c r="AU125" s="706" t="s">
        <v>105</v>
      </c>
      <c r="AV125" s="706" t="s">
        <v>105</v>
      </c>
      <c r="AW125" s="706" t="s">
        <v>105</v>
      </c>
      <c r="AX125" s="706" t="s">
        <v>105</v>
      </c>
      <c r="AY125" s="706" t="s">
        <v>105</v>
      </c>
      <c r="AZ125" s="706" t="s">
        <v>105</v>
      </c>
      <c r="BA125" s="706" t="s">
        <v>105</v>
      </c>
      <c r="BB125" s="706" t="s">
        <v>105</v>
      </c>
      <c r="BC125" s="706" t="s">
        <v>105</v>
      </c>
      <c r="BD125" s="706" t="s">
        <v>105</v>
      </c>
      <c r="BE125" s="706" t="s">
        <v>105</v>
      </c>
      <c r="BF125" s="706" t="s">
        <v>105</v>
      </c>
    </row>
    <row r="126" spans="1:58" s="49" customFormat="1" ht="11.25" customHeight="1" thickBot="1">
      <c r="A126" s="1246"/>
      <c r="B126" s="1192"/>
      <c r="C126" s="1195"/>
      <c r="D126" s="165" t="s">
        <v>380</v>
      </c>
      <c r="E126" s="166" t="s">
        <v>105</v>
      </c>
      <c r="F126" s="166" t="s">
        <v>105</v>
      </c>
      <c r="G126" s="192" t="s">
        <v>386</v>
      </c>
      <c r="H126" s="704" t="s">
        <v>105</v>
      </c>
      <c r="I126" s="1255"/>
      <c r="J126" s="1137"/>
      <c r="K126" s="1137"/>
      <c r="L126" s="1137"/>
      <c r="M126" s="1158"/>
      <c r="N126" s="705" t="s">
        <v>105</v>
      </c>
      <c r="O126" s="1110"/>
      <c r="P126" s="1109"/>
      <c r="Q126" s="1113"/>
      <c r="R126" s="706" t="s">
        <v>105</v>
      </c>
      <c r="S126" s="706" t="s">
        <v>105</v>
      </c>
      <c r="T126" s="706" t="s">
        <v>105</v>
      </c>
      <c r="U126" s="706" t="s">
        <v>105</v>
      </c>
      <c r="V126" s="706" t="s">
        <v>105</v>
      </c>
      <c r="W126" s="706" t="s">
        <v>105</v>
      </c>
      <c r="X126" s="706" t="s">
        <v>105</v>
      </c>
      <c r="Y126" s="706" t="s">
        <v>105</v>
      </c>
      <c r="Z126" s="706" t="s">
        <v>105</v>
      </c>
      <c r="AA126" s="706" t="s">
        <v>105</v>
      </c>
      <c r="AB126" s="706" t="s">
        <v>105</v>
      </c>
      <c r="AC126" s="706" t="s">
        <v>105</v>
      </c>
      <c r="AD126" s="706" t="s">
        <v>105</v>
      </c>
      <c r="AE126" s="706" t="s">
        <v>105</v>
      </c>
      <c r="AF126" s="706" t="s">
        <v>105</v>
      </c>
      <c r="AG126" s="706" t="s">
        <v>105</v>
      </c>
      <c r="AH126" s="706" t="s">
        <v>105</v>
      </c>
      <c r="AI126" s="706" t="s">
        <v>105</v>
      </c>
      <c r="AJ126" s="706" t="s">
        <v>105</v>
      </c>
      <c r="AK126" s="706" t="s">
        <v>105</v>
      </c>
      <c r="AL126" s="706" t="s">
        <v>105</v>
      </c>
      <c r="AM126" s="706" t="s">
        <v>105</v>
      </c>
      <c r="AN126" s="706" t="s">
        <v>105</v>
      </c>
      <c r="AO126" s="706" t="s">
        <v>105</v>
      </c>
      <c r="AP126" s="706" t="s">
        <v>105</v>
      </c>
      <c r="AQ126" s="706" t="s">
        <v>105</v>
      </c>
      <c r="AR126" s="706" t="s">
        <v>105</v>
      </c>
      <c r="AS126" s="706" t="s">
        <v>105</v>
      </c>
      <c r="AT126" s="706" t="s">
        <v>105</v>
      </c>
      <c r="AU126" s="706" t="s">
        <v>105</v>
      </c>
      <c r="AV126" s="706" t="s">
        <v>105</v>
      </c>
      <c r="AW126" s="706" t="s">
        <v>105</v>
      </c>
      <c r="AX126" s="706" t="s">
        <v>105</v>
      </c>
      <c r="AY126" s="706" t="s">
        <v>105</v>
      </c>
      <c r="AZ126" s="706" t="s">
        <v>105</v>
      </c>
      <c r="BA126" s="706" t="s">
        <v>105</v>
      </c>
      <c r="BB126" s="706" t="s">
        <v>105</v>
      </c>
      <c r="BC126" s="706" t="s">
        <v>105</v>
      </c>
      <c r="BD126" s="706" t="s">
        <v>105</v>
      </c>
      <c r="BE126" s="706" t="s">
        <v>105</v>
      </c>
      <c r="BF126" s="706" t="s">
        <v>105</v>
      </c>
    </row>
    <row r="127" spans="1:58" s="49" customFormat="1" ht="11.25" customHeight="1" thickBot="1">
      <c r="A127" s="1246"/>
      <c r="B127" s="1192"/>
      <c r="C127" s="1195"/>
      <c r="D127" s="167" t="s">
        <v>381</v>
      </c>
      <c r="E127" s="168" t="s">
        <v>387</v>
      </c>
      <c r="F127" s="168" t="s">
        <v>105</v>
      </c>
      <c r="G127" s="193" t="s">
        <v>387</v>
      </c>
      <c r="H127" s="704" t="s">
        <v>105</v>
      </c>
      <c r="I127" s="1255"/>
      <c r="J127" s="1137"/>
      <c r="K127" s="1137"/>
      <c r="L127" s="1137"/>
      <c r="M127" s="1158"/>
      <c r="N127" s="705" t="s">
        <v>105</v>
      </c>
      <c r="O127" s="1110"/>
      <c r="P127" s="1109"/>
      <c r="Q127" s="1113"/>
      <c r="R127" s="706" t="s">
        <v>105</v>
      </c>
      <c r="S127" s="706" t="s">
        <v>105</v>
      </c>
      <c r="T127" s="706" t="s">
        <v>105</v>
      </c>
      <c r="U127" s="706" t="s">
        <v>105</v>
      </c>
      <c r="V127" s="706" t="s">
        <v>105</v>
      </c>
      <c r="W127" s="706" t="s">
        <v>105</v>
      </c>
      <c r="X127" s="706" t="s">
        <v>105</v>
      </c>
      <c r="Y127" s="706" t="s">
        <v>105</v>
      </c>
      <c r="Z127" s="706" t="s">
        <v>105</v>
      </c>
      <c r="AA127" s="706" t="s">
        <v>105</v>
      </c>
      <c r="AB127" s="706" t="s">
        <v>105</v>
      </c>
      <c r="AC127" s="706" t="s">
        <v>105</v>
      </c>
      <c r="AD127" s="706" t="s">
        <v>105</v>
      </c>
      <c r="AE127" s="706" t="s">
        <v>105</v>
      </c>
      <c r="AF127" s="706" t="s">
        <v>105</v>
      </c>
      <c r="AG127" s="706" t="s">
        <v>105</v>
      </c>
      <c r="AH127" s="706" t="s">
        <v>105</v>
      </c>
      <c r="AI127" s="706" t="s">
        <v>105</v>
      </c>
      <c r="AJ127" s="706" t="s">
        <v>105</v>
      </c>
      <c r="AK127" s="706" t="s">
        <v>105</v>
      </c>
      <c r="AL127" s="706" t="s">
        <v>105</v>
      </c>
      <c r="AM127" s="706" t="s">
        <v>105</v>
      </c>
      <c r="AN127" s="706" t="s">
        <v>105</v>
      </c>
      <c r="AO127" s="706" t="s">
        <v>105</v>
      </c>
      <c r="AP127" s="706" t="s">
        <v>105</v>
      </c>
      <c r="AQ127" s="706" t="s">
        <v>105</v>
      </c>
      <c r="AR127" s="706" t="s">
        <v>105</v>
      </c>
      <c r="AS127" s="706" t="s">
        <v>105</v>
      </c>
      <c r="AT127" s="706" t="s">
        <v>105</v>
      </c>
      <c r="AU127" s="706" t="s">
        <v>105</v>
      </c>
      <c r="AV127" s="706" t="s">
        <v>105</v>
      </c>
      <c r="AW127" s="706" t="s">
        <v>105</v>
      </c>
      <c r="AX127" s="706" t="s">
        <v>105</v>
      </c>
      <c r="AY127" s="706" t="s">
        <v>105</v>
      </c>
      <c r="AZ127" s="706" t="s">
        <v>105</v>
      </c>
      <c r="BA127" s="706" t="s">
        <v>105</v>
      </c>
      <c r="BB127" s="706" t="s">
        <v>105</v>
      </c>
      <c r="BC127" s="706" t="s">
        <v>105</v>
      </c>
      <c r="BD127" s="706" t="s">
        <v>105</v>
      </c>
      <c r="BE127" s="706" t="s">
        <v>105</v>
      </c>
      <c r="BF127" s="706" t="s">
        <v>105</v>
      </c>
    </row>
    <row r="128" spans="1:58" s="49" customFormat="1" ht="11.25" customHeight="1">
      <c r="A128" s="1247"/>
      <c r="B128" s="1193"/>
      <c r="C128" s="1196"/>
      <c r="D128" s="707" t="s">
        <v>369</v>
      </c>
      <c r="E128" s="708" t="s">
        <v>387</v>
      </c>
      <c r="F128" s="708" t="s">
        <v>386</v>
      </c>
      <c r="G128" s="709">
        <v>1</v>
      </c>
      <c r="H128" s="47" t="s">
        <v>105</v>
      </c>
      <c r="I128" s="1256"/>
      <c r="J128" s="1138"/>
      <c r="K128" s="1138"/>
      <c r="L128" s="1138"/>
      <c r="M128" s="1159"/>
      <c r="N128" s="705" t="s">
        <v>105</v>
      </c>
      <c r="O128" s="1110"/>
      <c r="P128" s="1109"/>
      <c r="Q128" s="1113"/>
      <c r="R128" s="706" t="s">
        <v>105</v>
      </c>
      <c r="S128" s="706" t="s">
        <v>105</v>
      </c>
      <c r="T128" s="706" t="s">
        <v>105</v>
      </c>
      <c r="U128" s="706" t="s">
        <v>105</v>
      </c>
      <c r="V128" s="706" t="s">
        <v>105</v>
      </c>
      <c r="W128" s="706" t="s">
        <v>105</v>
      </c>
      <c r="X128" s="706" t="s">
        <v>105</v>
      </c>
      <c r="Y128" s="706" t="s">
        <v>105</v>
      </c>
      <c r="Z128" s="706" t="s">
        <v>105</v>
      </c>
      <c r="AA128" s="706" t="s">
        <v>105</v>
      </c>
      <c r="AB128" s="706" t="s">
        <v>105</v>
      </c>
      <c r="AC128" s="706" t="s">
        <v>105</v>
      </c>
      <c r="AD128" s="706" t="s">
        <v>105</v>
      </c>
      <c r="AE128" s="706" t="s">
        <v>105</v>
      </c>
      <c r="AF128" s="706" t="s">
        <v>105</v>
      </c>
      <c r="AG128" s="706" t="s">
        <v>105</v>
      </c>
      <c r="AH128" s="706" t="s">
        <v>105</v>
      </c>
      <c r="AI128" s="706" t="s">
        <v>105</v>
      </c>
      <c r="AJ128" s="706" t="s">
        <v>105</v>
      </c>
      <c r="AK128" s="706" t="s">
        <v>105</v>
      </c>
      <c r="AL128" s="706" t="s">
        <v>105</v>
      </c>
      <c r="AM128" s="706" t="s">
        <v>105</v>
      </c>
      <c r="AN128" s="706" t="s">
        <v>105</v>
      </c>
      <c r="AO128" s="706" t="s">
        <v>105</v>
      </c>
      <c r="AP128" s="706" t="s">
        <v>105</v>
      </c>
      <c r="AQ128" s="706" t="s">
        <v>105</v>
      </c>
      <c r="AR128" s="706" t="s">
        <v>105</v>
      </c>
      <c r="AS128" s="706" t="s">
        <v>105</v>
      </c>
      <c r="AT128" s="706" t="s">
        <v>105</v>
      </c>
      <c r="AU128" s="706" t="s">
        <v>105</v>
      </c>
      <c r="AV128" s="706" t="s">
        <v>105</v>
      </c>
      <c r="AW128" s="706" t="s">
        <v>105</v>
      </c>
      <c r="AX128" s="706" t="s">
        <v>105</v>
      </c>
      <c r="AY128" s="706" t="s">
        <v>105</v>
      </c>
      <c r="AZ128" s="706" t="s">
        <v>105</v>
      </c>
      <c r="BA128" s="706" t="s">
        <v>105</v>
      </c>
      <c r="BB128" s="706" t="s">
        <v>105</v>
      </c>
      <c r="BC128" s="706" t="s">
        <v>105</v>
      </c>
      <c r="BD128" s="706" t="s">
        <v>105</v>
      </c>
      <c r="BE128" s="706" t="s">
        <v>105</v>
      </c>
      <c r="BF128" s="706" t="s">
        <v>105</v>
      </c>
    </row>
    <row r="129" spans="1:58" s="49" customFormat="1" ht="11.25" customHeight="1" thickBot="1">
      <c r="A129" s="1248">
        <v>13</v>
      </c>
      <c r="B129" s="1100" t="s">
        <v>135</v>
      </c>
      <c r="C129" s="1103" t="s">
        <v>136</v>
      </c>
      <c r="D129" s="157" t="s">
        <v>372</v>
      </c>
      <c r="E129" s="158"/>
      <c r="F129" s="158"/>
      <c r="G129" s="188">
        <f>SUM(E129:F129)</f>
        <v>0</v>
      </c>
      <c r="H129" s="48"/>
      <c r="I129" s="1179" t="s">
        <v>328</v>
      </c>
      <c r="J129" s="1152" t="s">
        <v>38</v>
      </c>
      <c r="K129" s="1152" t="s">
        <v>328</v>
      </c>
      <c r="L129" s="1152" t="s">
        <v>328</v>
      </c>
      <c r="M129" s="1160" t="s">
        <v>328</v>
      </c>
      <c r="N129" s="133"/>
      <c r="O129" s="1106" t="s">
        <v>50</v>
      </c>
      <c r="P129" s="1107" t="s">
        <v>49</v>
      </c>
      <c r="Q129" s="1111" t="s">
        <v>49</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row>
    <row r="130" spans="1:58" s="49" customFormat="1" ht="11.25" customHeight="1" thickBot="1">
      <c r="A130" s="1249"/>
      <c r="B130" s="1101"/>
      <c r="C130" s="1104"/>
      <c r="D130" s="159" t="s">
        <v>374</v>
      </c>
      <c r="E130" s="160"/>
      <c r="F130" s="160"/>
      <c r="G130" s="189">
        <f t="shared" ref="G130:G137" si="11">SUM(E130:F130)</f>
        <v>0</v>
      </c>
      <c r="H130" s="48"/>
      <c r="I130" s="1145"/>
      <c r="J130" s="1148"/>
      <c r="K130" s="1148"/>
      <c r="L130" s="1148"/>
      <c r="M130" s="1155"/>
      <c r="N130" s="133"/>
      <c r="O130" s="1106"/>
      <c r="P130" s="1107"/>
      <c r="Q130" s="1111"/>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row>
    <row r="131" spans="1:58" s="49" customFormat="1" ht="11.25" customHeight="1" thickBot="1">
      <c r="A131" s="1249"/>
      <c r="B131" s="1101"/>
      <c r="C131" s="1104"/>
      <c r="D131" s="159" t="s">
        <v>375</v>
      </c>
      <c r="E131" s="160"/>
      <c r="F131" s="160"/>
      <c r="G131" s="189">
        <f t="shared" si="11"/>
        <v>0</v>
      </c>
      <c r="H131" s="48"/>
      <c r="I131" s="1145"/>
      <c r="J131" s="1148"/>
      <c r="K131" s="1148"/>
      <c r="L131" s="1148"/>
      <c r="M131" s="1155"/>
      <c r="N131" s="133"/>
      <c r="O131" s="1106"/>
      <c r="P131" s="1107"/>
      <c r="Q131" s="1111"/>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row>
    <row r="132" spans="1:58" s="49" customFormat="1" ht="11.25" customHeight="1" thickBot="1">
      <c r="A132" s="1249"/>
      <c r="B132" s="1101"/>
      <c r="C132" s="1104"/>
      <c r="D132" s="159" t="s">
        <v>376</v>
      </c>
      <c r="E132" s="160"/>
      <c r="F132" s="160"/>
      <c r="G132" s="189">
        <f t="shared" si="11"/>
        <v>0</v>
      </c>
      <c r="H132" s="48"/>
      <c r="I132" s="1145"/>
      <c r="J132" s="1148"/>
      <c r="K132" s="1148"/>
      <c r="L132" s="1148"/>
      <c r="M132" s="1155"/>
      <c r="N132" s="133"/>
      <c r="O132" s="1106"/>
      <c r="P132" s="1107"/>
      <c r="Q132" s="1111"/>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row>
    <row r="133" spans="1:58" s="49" customFormat="1" ht="11.25" customHeight="1" thickBot="1">
      <c r="A133" s="1249"/>
      <c r="B133" s="1101"/>
      <c r="C133" s="1104"/>
      <c r="D133" s="159" t="s">
        <v>377</v>
      </c>
      <c r="E133" s="160"/>
      <c r="F133" s="160"/>
      <c r="G133" s="189">
        <f t="shared" si="11"/>
        <v>0</v>
      </c>
      <c r="H133" s="48"/>
      <c r="I133" s="1145"/>
      <c r="J133" s="1148"/>
      <c r="K133" s="1148"/>
      <c r="L133" s="1148"/>
      <c r="M133" s="1155"/>
      <c r="N133" s="133"/>
      <c r="O133" s="1106"/>
      <c r="P133" s="1107"/>
      <c r="Q133" s="1111"/>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row>
    <row r="134" spans="1:58" s="49" customFormat="1" ht="11.25" customHeight="1" thickBot="1">
      <c r="A134" s="1249"/>
      <c r="B134" s="1101"/>
      <c r="C134" s="1104"/>
      <c r="D134" s="159" t="s">
        <v>378</v>
      </c>
      <c r="E134" s="160"/>
      <c r="F134" s="160"/>
      <c r="G134" s="189">
        <f t="shared" si="11"/>
        <v>0</v>
      </c>
      <c r="H134" s="48"/>
      <c r="I134" s="1145"/>
      <c r="J134" s="1148"/>
      <c r="K134" s="1148"/>
      <c r="L134" s="1148"/>
      <c r="M134" s="1155"/>
      <c r="N134" s="133"/>
      <c r="O134" s="1106"/>
      <c r="P134" s="1107"/>
      <c r="Q134" s="1111"/>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row>
    <row r="135" spans="1:58" s="49" customFormat="1" ht="11.25" customHeight="1" thickBot="1">
      <c r="A135" s="1249"/>
      <c r="B135" s="1101"/>
      <c r="C135" s="1104"/>
      <c r="D135" s="159" t="s">
        <v>379</v>
      </c>
      <c r="E135" s="160"/>
      <c r="F135" s="160"/>
      <c r="G135" s="189">
        <f t="shared" si="11"/>
        <v>0</v>
      </c>
      <c r="H135" s="48"/>
      <c r="I135" s="1145"/>
      <c r="J135" s="1148"/>
      <c r="K135" s="1148"/>
      <c r="L135" s="1148"/>
      <c r="M135" s="1155"/>
      <c r="N135" s="133"/>
      <c r="O135" s="1106"/>
      <c r="P135" s="1107"/>
      <c r="Q135" s="1111"/>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row>
    <row r="136" spans="1:58" s="49" customFormat="1" ht="11.25" customHeight="1" thickBot="1">
      <c r="A136" s="1249"/>
      <c r="B136" s="1101"/>
      <c r="C136" s="1104"/>
      <c r="D136" s="159" t="s">
        <v>380</v>
      </c>
      <c r="E136" s="160"/>
      <c r="F136" s="160"/>
      <c r="G136" s="189">
        <f t="shared" si="11"/>
        <v>0</v>
      </c>
      <c r="H136" s="48"/>
      <c r="I136" s="1145"/>
      <c r="J136" s="1148"/>
      <c r="K136" s="1148"/>
      <c r="L136" s="1148"/>
      <c r="M136" s="1155"/>
      <c r="N136" s="133"/>
      <c r="O136" s="1106"/>
      <c r="P136" s="1107"/>
      <c r="Q136" s="1111"/>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row>
    <row r="137" spans="1:58" s="49" customFormat="1" ht="11.25" customHeight="1" thickBot="1">
      <c r="A137" s="1249"/>
      <c r="B137" s="1101"/>
      <c r="C137" s="1104"/>
      <c r="D137" s="161" t="s">
        <v>381</v>
      </c>
      <c r="E137" s="162"/>
      <c r="F137" s="162">
        <v>1</v>
      </c>
      <c r="G137" s="190">
        <f t="shared" si="11"/>
        <v>1</v>
      </c>
      <c r="H137" s="48"/>
      <c r="I137" s="1145"/>
      <c r="J137" s="1148"/>
      <c r="K137" s="1148"/>
      <c r="L137" s="1148"/>
      <c r="M137" s="1155"/>
      <c r="N137" s="133"/>
      <c r="O137" s="1106"/>
      <c r="P137" s="1107"/>
      <c r="Q137" s="1111"/>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row>
    <row r="138" spans="1:58" s="49" customFormat="1" ht="11.25" customHeight="1">
      <c r="A138" s="1250"/>
      <c r="B138" s="1102"/>
      <c r="C138" s="1105"/>
      <c r="D138" s="174" t="s">
        <v>369</v>
      </c>
      <c r="E138" s="175">
        <f>SUM(E129:E137)</f>
        <v>0</v>
      </c>
      <c r="F138" s="175">
        <f>SUM(F129:F137)</f>
        <v>1</v>
      </c>
      <c r="G138" s="134">
        <f>SUM(E129:F137)</f>
        <v>1</v>
      </c>
      <c r="H138" s="154"/>
      <c r="I138" s="1180"/>
      <c r="J138" s="1153"/>
      <c r="K138" s="1153"/>
      <c r="L138" s="1153"/>
      <c r="M138" s="1161"/>
      <c r="N138" s="133"/>
      <c r="O138" s="1106"/>
      <c r="P138" s="1107"/>
      <c r="Q138" s="1111"/>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row>
    <row r="139" spans="1:58" s="49" customFormat="1" ht="11.25" customHeight="1" thickBot="1">
      <c r="A139" s="1251">
        <v>14</v>
      </c>
      <c r="B139" s="1165" t="s">
        <v>145</v>
      </c>
      <c r="C139" s="1167" t="s">
        <v>146</v>
      </c>
      <c r="D139" s="163" t="s">
        <v>372</v>
      </c>
      <c r="E139" s="164"/>
      <c r="F139" s="164"/>
      <c r="G139" s="191">
        <f>SUM(E139:F139)</f>
        <v>0</v>
      </c>
      <c r="H139" s="50"/>
      <c r="I139" s="1176" t="s">
        <v>328</v>
      </c>
      <c r="J139" s="1136" t="s">
        <v>38</v>
      </c>
      <c r="K139" s="1136" t="s">
        <v>328</v>
      </c>
      <c r="L139" s="1136" t="s">
        <v>328</v>
      </c>
      <c r="M139" s="1157" t="s">
        <v>328</v>
      </c>
      <c r="N139" s="133"/>
      <c r="O139" s="1110" t="s">
        <v>50</v>
      </c>
      <c r="P139" s="1109" t="s">
        <v>49</v>
      </c>
      <c r="Q139" s="1113" t="s">
        <v>49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row>
    <row r="140" spans="1:58" s="49" customFormat="1" ht="11.25" customHeight="1" thickBot="1">
      <c r="A140" s="1252"/>
      <c r="B140" s="1117"/>
      <c r="C140" s="1168"/>
      <c r="D140" s="165" t="s">
        <v>374</v>
      </c>
      <c r="E140" s="166"/>
      <c r="F140" s="166"/>
      <c r="G140" s="192">
        <f t="shared" ref="G140:G147" si="12">SUM(E140:F140)</f>
        <v>0</v>
      </c>
      <c r="H140" s="50"/>
      <c r="I140" s="1177"/>
      <c r="J140" s="1137"/>
      <c r="K140" s="1137"/>
      <c r="L140" s="1137"/>
      <c r="M140" s="1158"/>
      <c r="N140" s="133"/>
      <c r="O140" s="1110"/>
      <c r="P140" s="1109"/>
      <c r="Q140" s="1113"/>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row>
    <row r="141" spans="1:58" s="49" customFormat="1" ht="11.25" customHeight="1" thickBot="1">
      <c r="A141" s="1252"/>
      <c r="B141" s="1117"/>
      <c r="C141" s="1168"/>
      <c r="D141" s="165" t="s">
        <v>375</v>
      </c>
      <c r="E141" s="166"/>
      <c r="F141" s="166"/>
      <c r="G141" s="192">
        <f t="shared" si="12"/>
        <v>0</v>
      </c>
      <c r="H141" s="50"/>
      <c r="I141" s="1177"/>
      <c r="J141" s="1137"/>
      <c r="K141" s="1137"/>
      <c r="L141" s="1137"/>
      <c r="M141" s="1158"/>
      <c r="N141" s="133"/>
      <c r="O141" s="1110"/>
      <c r="P141" s="1109"/>
      <c r="Q141" s="1113"/>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row>
    <row r="142" spans="1:58" s="49" customFormat="1" ht="11.25" customHeight="1" thickBot="1">
      <c r="A142" s="1252"/>
      <c r="B142" s="1117"/>
      <c r="C142" s="1168"/>
      <c r="D142" s="165" t="s">
        <v>376</v>
      </c>
      <c r="E142" s="166"/>
      <c r="F142" s="166"/>
      <c r="G142" s="192">
        <f t="shared" si="12"/>
        <v>0</v>
      </c>
      <c r="H142" s="50"/>
      <c r="I142" s="1177"/>
      <c r="J142" s="1137"/>
      <c r="K142" s="1137"/>
      <c r="L142" s="1137"/>
      <c r="M142" s="1158"/>
      <c r="N142" s="133"/>
      <c r="O142" s="1110"/>
      <c r="P142" s="1109"/>
      <c r="Q142" s="1113"/>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row>
    <row r="143" spans="1:58" s="49" customFormat="1" ht="11.25" customHeight="1" thickBot="1">
      <c r="A143" s="1252"/>
      <c r="B143" s="1117"/>
      <c r="C143" s="1168"/>
      <c r="D143" s="165" t="s">
        <v>377</v>
      </c>
      <c r="E143" s="166"/>
      <c r="F143" s="166"/>
      <c r="G143" s="192">
        <f t="shared" si="12"/>
        <v>0</v>
      </c>
      <c r="H143" s="50"/>
      <c r="I143" s="1177"/>
      <c r="J143" s="1137"/>
      <c r="K143" s="1137"/>
      <c r="L143" s="1137"/>
      <c r="M143" s="1158"/>
      <c r="N143" s="133"/>
      <c r="O143" s="1110"/>
      <c r="P143" s="1109"/>
      <c r="Q143" s="1113"/>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row>
    <row r="144" spans="1:58" s="49" customFormat="1" ht="11.25" customHeight="1" thickBot="1">
      <c r="A144" s="1252"/>
      <c r="B144" s="1117"/>
      <c r="C144" s="1168"/>
      <c r="D144" s="165" t="s">
        <v>378</v>
      </c>
      <c r="E144" s="166"/>
      <c r="F144" s="166"/>
      <c r="G144" s="192">
        <f t="shared" si="12"/>
        <v>0</v>
      </c>
      <c r="H144" s="50"/>
      <c r="I144" s="1177"/>
      <c r="J144" s="1137"/>
      <c r="K144" s="1137"/>
      <c r="L144" s="1137"/>
      <c r="M144" s="1158"/>
      <c r="N144" s="133"/>
      <c r="O144" s="1110"/>
      <c r="P144" s="1109"/>
      <c r="Q144" s="1113"/>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row>
    <row r="145" spans="1:58" s="49" customFormat="1" ht="11.25" customHeight="1" thickBot="1">
      <c r="A145" s="1252"/>
      <c r="B145" s="1117"/>
      <c r="C145" s="1168"/>
      <c r="D145" s="165" t="s">
        <v>379</v>
      </c>
      <c r="E145" s="166"/>
      <c r="F145" s="166"/>
      <c r="G145" s="192">
        <f t="shared" si="12"/>
        <v>0</v>
      </c>
      <c r="H145" s="50"/>
      <c r="I145" s="1177"/>
      <c r="J145" s="1137"/>
      <c r="K145" s="1137"/>
      <c r="L145" s="1137"/>
      <c r="M145" s="1158"/>
      <c r="N145" s="133"/>
      <c r="O145" s="1110"/>
      <c r="P145" s="1109"/>
      <c r="Q145" s="1113"/>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row>
    <row r="146" spans="1:58" s="49" customFormat="1" ht="11.25" customHeight="1" thickBot="1">
      <c r="A146" s="1252"/>
      <c r="B146" s="1117"/>
      <c r="C146" s="1168"/>
      <c r="D146" s="165" t="s">
        <v>380</v>
      </c>
      <c r="E146" s="166"/>
      <c r="F146" s="166"/>
      <c r="G146" s="192">
        <f t="shared" si="12"/>
        <v>0</v>
      </c>
      <c r="H146" s="50"/>
      <c r="I146" s="1177"/>
      <c r="J146" s="1137"/>
      <c r="K146" s="1137"/>
      <c r="L146" s="1137"/>
      <c r="M146" s="1158"/>
      <c r="N146" s="133"/>
      <c r="O146" s="1110"/>
      <c r="P146" s="1109"/>
      <c r="Q146" s="1113"/>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row>
    <row r="147" spans="1:58" s="49" customFormat="1" ht="11.25" customHeight="1" thickBot="1">
      <c r="A147" s="1252"/>
      <c r="B147" s="1117"/>
      <c r="C147" s="1168"/>
      <c r="D147" s="167" t="s">
        <v>381</v>
      </c>
      <c r="E147" s="168"/>
      <c r="F147" s="168">
        <v>1</v>
      </c>
      <c r="G147" s="193">
        <f t="shared" si="12"/>
        <v>1</v>
      </c>
      <c r="H147" s="50"/>
      <c r="I147" s="1177"/>
      <c r="J147" s="1137"/>
      <c r="K147" s="1137"/>
      <c r="L147" s="1137"/>
      <c r="M147" s="1158"/>
      <c r="N147" s="133"/>
      <c r="O147" s="1110"/>
      <c r="P147" s="1109"/>
      <c r="Q147" s="1113"/>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row>
    <row r="148" spans="1:58" s="49" customFormat="1" ht="11.25" customHeight="1">
      <c r="A148" s="1253"/>
      <c r="B148" s="1166"/>
      <c r="C148" s="1169"/>
      <c r="D148" s="170" t="s">
        <v>369</v>
      </c>
      <c r="E148" s="173">
        <f>SUM(E139:E147)</f>
        <v>0</v>
      </c>
      <c r="F148" s="173">
        <f>SUM(F139:F147)</f>
        <v>1</v>
      </c>
      <c r="G148" s="149">
        <f>SUM(E139:F147)</f>
        <v>1</v>
      </c>
      <c r="H148" s="154"/>
      <c r="I148" s="1178"/>
      <c r="J148" s="1138"/>
      <c r="K148" s="1138"/>
      <c r="L148" s="1138"/>
      <c r="M148" s="1159"/>
      <c r="N148" s="133"/>
      <c r="O148" s="1110"/>
      <c r="P148" s="1109"/>
      <c r="Q148" s="1113"/>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row>
    <row r="149" spans="1:58" s="49" customFormat="1" ht="11.25" customHeight="1" thickBot="1">
      <c r="A149" s="1248">
        <v>15</v>
      </c>
      <c r="B149" s="1100" t="s">
        <v>150</v>
      </c>
      <c r="C149" s="1122" t="s">
        <v>151</v>
      </c>
      <c r="D149" s="157" t="s">
        <v>372</v>
      </c>
      <c r="E149" s="158"/>
      <c r="F149" s="158"/>
      <c r="G149" s="188">
        <f>SUM(E149:F149)</f>
        <v>0</v>
      </c>
      <c r="H149" s="50"/>
      <c r="I149" s="1216" t="s">
        <v>38</v>
      </c>
      <c r="J149" s="1152" t="s">
        <v>328</v>
      </c>
      <c r="K149" s="1152" t="s">
        <v>328</v>
      </c>
      <c r="L149" s="1152" t="s">
        <v>328</v>
      </c>
      <c r="M149" s="1213" t="s">
        <v>328</v>
      </c>
      <c r="N149" s="133"/>
      <c r="O149" s="1106" t="s">
        <v>38</v>
      </c>
      <c r="P149" s="1107" t="s">
        <v>50</v>
      </c>
      <c r="Q149" s="1111" t="s">
        <v>38</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row>
    <row r="150" spans="1:58" s="49" customFormat="1" ht="11.25" customHeight="1" thickBot="1">
      <c r="A150" s="1249"/>
      <c r="B150" s="1101"/>
      <c r="C150" s="1123"/>
      <c r="D150" s="159" t="s">
        <v>374</v>
      </c>
      <c r="E150" s="160"/>
      <c r="F150" s="160"/>
      <c r="G150" s="189">
        <f t="shared" ref="G150:G157" si="13">SUM(E150:F150)</f>
        <v>0</v>
      </c>
      <c r="H150" s="50"/>
      <c r="I150" s="1145"/>
      <c r="J150" s="1148"/>
      <c r="K150" s="1148"/>
      <c r="L150" s="1148"/>
      <c r="M150" s="1214"/>
      <c r="N150" s="133"/>
      <c r="O150" s="1106"/>
      <c r="P150" s="1107"/>
      <c r="Q150" s="1111"/>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row>
    <row r="151" spans="1:58" s="49" customFormat="1" ht="11.25" customHeight="1" thickBot="1">
      <c r="A151" s="1249"/>
      <c r="B151" s="1101"/>
      <c r="C151" s="1123"/>
      <c r="D151" s="159" t="s">
        <v>375</v>
      </c>
      <c r="E151" s="160"/>
      <c r="F151" s="160"/>
      <c r="G151" s="189">
        <f t="shared" si="13"/>
        <v>0</v>
      </c>
      <c r="H151" s="50"/>
      <c r="I151" s="1145"/>
      <c r="J151" s="1148"/>
      <c r="K151" s="1148"/>
      <c r="L151" s="1148"/>
      <c r="M151" s="1214"/>
      <c r="N151" s="133"/>
      <c r="O151" s="1106"/>
      <c r="P151" s="1107"/>
      <c r="Q151" s="1111"/>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row>
    <row r="152" spans="1:58" s="49" customFormat="1" ht="11.25" customHeight="1" thickBot="1">
      <c r="A152" s="1249"/>
      <c r="B152" s="1101"/>
      <c r="C152" s="1123"/>
      <c r="D152" s="159" t="s">
        <v>376</v>
      </c>
      <c r="E152" s="160"/>
      <c r="F152" s="160">
        <v>1</v>
      </c>
      <c r="G152" s="189">
        <f t="shared" si="13"/>
        <v>1</v>
      </c>
      <c r="H152" s="50"/>
      <c r="I152" s="1145"/>
      <c r="J152" s="1148"/>
      <c r="K152" s="1148"/>
      <c r="L152" s="1148"/>
      <c r="M152" s="1214"/>
      <c r="N152" s="133"/>
      <c r="O152" s="1106"/>
      <c r="P152" s="1107"/>
      <c r="Q152" s="1111"/>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row>
    <row r="153" spans="1:58" s="49" customFormat="1" ht="11.25" customHeight="1" thickBot="1">
      <c r="A153" s="1249"/>
      <c r="B153" s="1101"/>
      <c r="C153" s="1123"/>
      <c r="D153" s="159" t="s">
        <v>377</v>
      </c>
      <c r="E153" s="160"/>
      <c r="F153" s="160"/>
      <c r="G153" s="189">
        <f t="shared" si="13"/>
        <v>0</v>
      </c>
      <c r="H153" s="50"/>
      <c r="I153" s="1145"/>
      <c r="J153" s="1148"/>
      <c r="K153" s="1148"/>
      <c r="L153" s="1148"/>
      <c r="M153" s="1214"/>
      <c r="N153" s="133"/>
      <c r="O153" s="1106"/>
      <c r="P153" s="1107"/>
      <c r="Q153" s="1111"/>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row>
    <row r="154" spans="1:58" s="49" customFormat="1" ht="11.25" customHeight="1" thickBot="1">
      <c r="A154" s="1249"/>
      <c r="B154" s="1101"/>
      <c r="C154" s="1123"/>
      <c r="D154" s="159" t="s">
        <v>378</v>
      </c>
      <c r="E154" s="160"/>
      <c r="F154" s="160"/>
      <c r="G154" s="189">
        <f t="shared" si="13"/>
        <v>0</v>
      </c>
      <c r="H154" s="50"/>
      <c r="I154" s="1145"/>
      <c r="J154" s="1148"/>
      <c r="K154" s="1148"/>
      <c r="L154" s="1148"/>
      <c r="M154" s="1214"/>
      <c r="N154" s="133"/>
      <c r="O154" s="1106"/>
      <c r="P154" s="1107"/>
      <c r="Q154" s="1111"/>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row>
    <row r="155" spans="1:58" s="49" customFormat="1" ht="11.25" customHeight="1" thickBot="1">
      <c r="A155" s="1249"/>
      <c r="B155" s="1101"/>
      <c r="C155" s="1123"/>
      <c r="D155" s="159" t="s">
        <v>379</v>
      </c>
      <c r="E155" s="160"/>
      <c r="F155" s="160"/>
      <c r="G155" s="189">
        <f t="shared" si="13"/>
        <v>0</v>
      </c>
      <c r="H155" s="50"/>
      <c r="I155" s="1145"/>
      <c r="J155" s="1148"/>
      <c r="K155" s="1148"/>
      <c r="L155" s="1148"/>
      <c r="M155" s="1214"/>
      <c r="N155" s="133"/>
      <c r="O155" s="1106"/>
      <c r="P155" s="1107"/>
      <c r="Q155" s="1111"/>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row>
    <row r="156" spans="1:58" s="49" customFormat="1" ht="11.25" customHeight="1" thickBot="1">
      <c r="A156" s="1249"/>
      <c r="B156" s="1101"/>
      <c r="C156" s="1123"/>
      <c r="D156" s="159" t="s">
        <v>380</v>
      </c>
      <c r="E156" s="160"/>
      <c r="F156" s="160"/>
      <c r="G156" s="189">
        <f t="shared" si="13"/>
        <v>0</v>
      </c>
      <c r="H156" s="50"/>
      <c r="I156" s="1145"/>
      <c r="J156" s="1148"/>
      <c r="K156" s="1148"/>
      <c r="L156" s="1148"/>
      <c r="M156" s="1214"/>
      <c r="N156" s="133"/>
      <c r="O156" s="1106"/>
      <c r="P156" s="1107"/>
      <c r="Q156" s="1111"/>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row>
    <row r="157" spans="1:58" s="49" customFormat="1" ht="11.25" customHeight="1" thickBot="1">
      <c r="A157" s="1249"/>
      <c r="B157" s="1101"/>
      <c r="C157" s="1123"/>
      <c r="D157" s="161" t="s">
        <v>381</v>
      </c>
      <c r="E157" s="162"/>
      <c r="F157" s="162"/>
      <c r="G157" s="190">
        <f t="shared" si="13"/>
        <v>0</v>
      </c>
      <c r="H157" s="50"/>
      <c r="I157" s="1145"/>
      <c r="J157" s="1148"/>
      <c r="K157" s="1148"/>
      <c r="L157" s="1148"/>
      <c r="M157" s="1214"/>
      <c r="N157" s="133"/>
      <c r="O157" s="1106"/>
      <c r="P157" s="1107"/>
      <c r="Q157" s="1111"/>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row>
    <row r="158" spans="1:58" s="49" customFormat="1" ht="11.25" customHeight="1">
      <c r="A158" s="1250"/>
      <c r="B158" s="1102"/>
      <c r="C158" s="1124"/>
      <c r="D158" s="169" t="s">
        <v>369</v>
      </c>
      <c r="E158" s="176">
        <f>SUM(E149:E157)</f>
        <v>0</v>
      </c>
      <c r="F158" s="176">
        <f>SUM(F149:F157)</f>
        <v>1</v>
      </c>
      <c r="G158" s="151">
        <f>SUM(E149:F157)</f>
        <v>1</v>
      </c>
      <c r="H158" s="154"/>
      <c r="I158" s="1180"/>
      <c r="J158" s="1153"/>
      <c r="K158" s="1153"/>
      <c r="L158" s="1153"/>
      <c r="M158" s="1215"/>
      <c r="N158" s="133"/>
      <c r="O158" s="1106"/>
      <c r="P158" s="1107"/>
      <c r="Q158" s="1111"/>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row>
    <row r="159" spans="1:58" s="49" customFormat="1" ht="11.25" customHeight="1">
      <c r="A159" s="1251">
        <v>16</v>
      </c>
      <c r="B159" s="1165" t="s">
        <v>158</v>
      </c>
      <c r="C159" s="1167" t="s">
        <v>159</v>
      </c>
      <c r="D159" s="163" t="s">
        <v>372</v>
      </c>
      <c r="E159" s="164"/>
      <c r="F159" s="164" t="s">
        <v>388</v>
      </c>
      <c r="G159" s="191" t="s">
        <v>388</v>
      </c>
      <c r="H159" s="48"/>
      <c r="I159" s="1176" t="s">
        <v>328</v>
      </c>
      <c r="J159" s="1136" t="s">
        <v>328</v>
      </c>
      <c r="K159" s="1136" t="s">
        <v>328</v>
      </c>
      <c r="L159" s="1136" t="s">
        <v>328</v>
      </c>
      <c r="M159" s="1219" t="s">
        <v>389</v>
      </c>
      <c r="N159" s="133"/>
      <c r="O159" s="1135" t="s">
        <v>50</v>
      </c>
      <c r="P159" s="1133" t="s">
        <v>49</v>
      </c>
      <c r="Q159" s="1114" t="s">
        <v>49</v>
      </c>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row>
    <row r="160" spans="1:58" s="49" customFormat="1" ht="11.25" customHeight="1">
      <c r="A160" s="1252"/>
      <c r="B160" s="1117"/>
      <c r="C160" s="1168"/>
      <c r="D160" s="165" t="s">
        <v>374</v>
      </c>
      <c r="E160" s="166"/>
      <c r="F160" s="166" t="s">
        <v>390</v>
      </c>
      <c r="G160" s="192" t="s">
        <v>390</v>
      </c>
      <c r="H160" s="48"/>
      <c r="I160" s="1177"/>
      <c r="J160" s="1137"/>
      <c r="K160" s="1137"/>
      <c r="L160" s="1137"/>
      <c r="M160" s="1220"/>
      <c r="N160" s="133"/>
      <c r="O160" s="1222"/>
      <c r="P160" s="1217"/>
      <c r="Q160" s="1218"/>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row>
    <row r="161" spans="1:58" s="49" customFormat="1" ht="11.25" customHeight="1">
      <c r="A161" s="1252"/>
      <c r="B161" s="1117"/>
      <c r="C161" s="1168"/>
      <c r="D161" s="165" t="s">
        <v>375</v>
      </c>
      <c r="E161" s="166"/>
      <c r="F161" s="166"/>
      <c r="G161" s="192" t="s">
        <v>386</v>
      </c>
      <c r="H161" s="48"/>
      <c r="I161" s="1177"/>
      <c r="J161" s="1137"/>
      <c r="K161" s="1137"/>
      <c r="L161" s="1137"/>
      <c r="M161" s="1220"/>
      <c r="N161" s="133"/>
      <c r="O161" s="1222"/>
      <c r="P161" s="1217"/>
      <c r="Q161" s="1218"/>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row>
    <row r="162" spans="1:58" s="49" customFormat="1" ht="11.25" customHeight="1">
      <c r="A162" s="1252"/>
      <c r="B162" s="1117"/>
      <c r="C162" s="1168"/>
      <c r="D162" s="165" t="s">
        <v>376</v>
      </c>
      <c r="E162" s="166"/>
      <c r="F162" s="166" t="s">
        <v>391</v>
      </c>
      <c r="G162" s="192" t="s">
        <v>391</v>
      </c>
      <c r="H162" s="48"/>
      <c r="I162" s="1177"/>
      <c r="J162" s="1137"/>
      <c r="K162" s="1137"/>
      <c r="L162" s="1137"/>
      <c r="M162" s="1220"/>
      <c r="N162" s="133"/>
      <c r="O162" s="1222"/>
      <c r="P162" s="1217"/>
      <c r="Q162" s="1218"/>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row>
    <row r="163" spans="1:58" s="49" customFormat="1" ht="11.25" customHeight="1">
      <c r="A163" s="1252"/>
      <c r="B163" s="1117"/>
      <c r="C163" s="1168"/>
      <c r="D163" s="165" t="s">
        <v>377</v>
      </c>
      <c r="E163" s="166"/>
      <c r="F163" s="166"/>
      <c r="G163" s="192" t="s">
        <v>386</v>
      </c>
      <c r="H163" s="48"/>
      <c r="I163" s="1177"/>
      <c r="J163" s="1137"/>
      <c r="K163" s="1137"/>
      <c r="L163" s="1137"/>
      <c r="M163" s="1220"/>
      <c r="N163" s="133"/>
      <c r="O163" s="1222"/>
      <c r="P163" s="1217"/>
      <c r="Q163" s="1218"/>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row>
    <row r="164" spans="1:58" s="49" customFormat="1" ht="11.25" customHeight="1">
      <c r="A164" s="1252"/>
      <c r="B164" s="1117"/>
      <c r="C164" s="1168"/>
      <c r="D164" s="165" t="s">
        <v>378</v>
      </c>
      <c r="E164" s="166" t="s">
        <v>392</v>
      </c>
      <c r="F164" s="166"/>
      <c r="G164" s="192" t="s">
        <v>392</v>
      </c>
      <c r="H164" s="48"/>
      <c r="I164" s="1177"/>
      <c r="J164" s="1137"/>
      <c r="K164" s="1137"/>
      <c r="L164" s="1137"/>
      <c r="M164" s="1220"/>
      <c r="N164" s="133"/>
      <c r="O164" s="1222"/>
      <c r="P164" s="1217"/>
      <c r="Q164" s="1218"/>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row>
    <row r="165" spans="1:58" s="49" customFormat="1" ht="11.25" customHeight="1">
      <c r="A165" s="1252"/>
      <c r="B165" s="1117"/>
      <c r="C165" s="1168"/>
      <c r="D165" s="165" t="s">
        <v>379</v>
      </c>
      <c r="E165" s="166"/>
      <c r="F165" s="166" t="s">
        <v>393</v>
      </c>
      <c r="G165" s="192" t="s">
        <v>393</v>
      </c>
      <c r="H165" s="48"/>
      <c r="I165" s="1177"/>
      <c r="J165" s="1137"/>
      <c r="K165" s="1137"/>
      <c r="L165" s="1137"/>
      <c r="M165" s="1220"/>
      <c r="N165" s="133"/>
      <c r="O165" s="1222"/>
      <c r="P165" s="1217"/>
      <c r="Q165" s="1218"/>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row>
    <row r="166" spans="1:58" s="49" customFormat="1" ht="11.25" customHeight="1">
      <c r="A166" s="1252"/>
      <c r="B166" s="1117"/>
      <c r="C166" s="1168"/>
      <c r="D166" s="165" t="s">
        <v>380</v>
      </c>
      <c r="E166" s="166"/>
      <c r="F166" s="166"/>
      <c r="G166" s="192" t="s">
        <v>386</v>
      </c>
      <c r="H166" s="48"/>
      <c r="I166" s="1177"/>
      <c r="J166" s="1137"/>
      <c r="K166" s="1137"/>
      <c r="L166" s="1137"/>
      <c r="M166" s="1220"/>
      <c r="N166" s="133"/>
      <c r="O166" s="1222"/>
      <c r="P166" s="1217"/>
      <c r="Q166" s="1218"/>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row>
    <row r="167" spans="1:58" s="49" customFormat="1" ht="11.25" customHeight="1">
      <c r="A167" s="1252"/>
      <c r="B167" s="1117"/>
      <c r="C167" s="1168"/>
      <c r="D167" s="165" t="s">
        <v>381</v>
      </c>
      <c r="E167" s="166"/>
      <c r="F167" s="166" t="s">
        <v>394</v>
      </c>
      <c r="G167" s="192" t="s">
        <v>394</v>
      </c>
      <c r="H167" s="48"/>
      <c r="I167" s="1177"/>
      <c r="J167" s="1137"/>
      <c r="K167" s="1137"/>
      <c r="L167" s="1137"/>
      <c r="M167" s="1220"/>
      <c r="N167" s="133"/>
      <c r="O167" s="1222"/>
      <c r="P167" s="1217"/>
      <c r="Q167" s="1218"/>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row>
    <row r="168" spans="1:58" s="49" customFormat="1" ht="11.25" customHeight="1">
      <c r="A168" s="1253"/>
      <c r="B168" s="1166"/>
      <c r="C168" s="1169"/>
      <c r="D168" s="170" t="s">
        <v>369</v>
      </c>
      <c r="E168" s="173" t="s">
        <v>392</v>
      </c>
      <c r="F168" s="173" t="s">
        <v>395</v>
      </c>
      <c r="G168" s="149">
        <v>1</v>
      </c>
      <c r="H168" s="154"/>
      <c r="I168" s="1178"/>
      <c r="J168" s="1138"/>
      <c r="K168" s="1138"/>
      <c r="L168" s="1138"/>
      <c r="M168" s="1221"/>
      <c r="N168" s="133"/>
      <c r="O168" s="1134"/>
      <c r="P168" s="1132"/>
      <c r="Q168" s="1112"/>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row>
    <row r="169" spans="1:58" s="49" customFormat="1" ht="11.25" customHeight="1">
      <c r="A169" s="1248">
        <v>17</v>
      </c>
      <c r="B169" s="1100" t="s">
        <v>167</v>
      </c>
      <c r="C169" s="1122" t="s">
        <v>168</v>
      </c>
      <c r="D169" s="157" t="s">
        <v>372</v>
      </c>
      <c r="E169" s="158"/>
      <c r="F169" s="158"/>
      <c r="G169" s="188">
        <f>SUM(E169:F169)</f>
        <v>0</v>
      </c>
      <c r="H169" s="50"/>
      <c r="I169" s="1125" t="s">
        <v>38</v>
      </c>
      <c r="J169" s="1107" t="s">
        <v>328</v>
      </c>
      <c r="K169" s="1107" t="s">
        <v>38</v>
      </c>
      <c r="L169" s="1107" t="s">
        <v>38</v>
      </c>
      <c r="M169" s="1111" t="s">
        <v>328</v>
      </c>
      <c r="N169" s="133"/>
      <c r="O169" s="1106" t="s">
        <v>50</v>
      </c>
      <c r="P169" s="1107" t="s">
        <v>49</v>
      </c>
      <c r="Q169" s="1111" t="s">
        <v>49</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row>
    <row r="170" spans="1:58" s="49" customFormat="1" ht="11.25" customHeight="1">
      <c r="A170" s="1249"/>
      <c r="B170" s="1101"/>
      <c r="C170" s="1123"/>
      <c r="D170" s="159" t="s">
        <v>374</v>
      </c>
      <c r="E170" s="160"/>
      <c r="F170" s="160"/>
      <c r="G170" s="189">
        <f t="shared" ref="G170:G177" si="14">SUM(E170:F170)</f>
        <v>0</v>
      </c>
      <c r="H170" s="50"/>
      <c r="I170" s="1106"/>
      <c r="J170" s="1107"/>
      <c r="K170" s="1107"/>
      <c r="L170" s="1107"/>
      <c r="M170" s="1111"/>
      <c r="N170" s="133"/>
      <c r="O170" s="1106"/>
      <c r="P170" s="1107"/>
      <c r="Q170" s="1111"/>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row>
    <row r="171" spans="1:58" s="49" customFormat="1" ht="11.25" customHeight="1">
      <c r="A171" s="1249"/>
      <c r="B171" s="1101"/>
      <c r="C171" s="1123"/>
      <c r="D171" s="159" t="s">
        <v>375</v>
      </c>
      <c r="E171" s="160">
        <v>0.5333</v>
      </c>
      <c r="F171" s="160"/>
      <c r="G171" s="189">
        <f t="shared" si="14"/>
        <v>0.5333</v>
      </c>
      <c r="H171" s="50"/>
      <c r="I171" s="1106"/>
      <c r="J171" s="1107"/>
      <c r="K171" s="1107"/>
      <c r="L171" s="1107"/>
      <c r="M171" s="1111"/>
      <c r="N171" s="133"/>
      <c r="O171" s="1106"/>
      <c r="P171" s="1107"/>
      <c r="Q171" s="1111"/>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row>
    <row r="172" spans="1:58" s="49" customFormat="1" ht="11.25" customHeight="1">
      <c r="A172" s="1249"/>
      <c r="B172" s="1101"/>
      <c r="C172" s="1123"/>
      <c r="D172" s="159" t="s">
        <v>376</v>
      </c>
      <c r="E172" s="160">
        <v>0.4667</v>
      </c>
      <c r="F172" s="160"/>
      <c r="G172" s="189">
        <f t="shared" si="14"/>
        <v>0.4667</v>
      </c>
      <c r="H172" s="50"/>
      <c r="I172" s="1106"/>
      <c r="J172" s="1107"/>
      <c r="K172" s="1107"/>
      <c r="L172" s="1107"/>
      <c r="M172" s="1111"/>
      <c r="N172" s="133"/>
      <c r="O172" s="1106"/>
      <c r="P172" s="1107"/>
      <c r="Q172" s="1111"/>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row>
    <row r="173" spans="1:58" s="49" customFormat="1" ht="11.25" customHeight="1">
      <c r="A173" s="1249"/>
      <c r="B173" s="1101"/>
      <c r="C173" s="1123"/>
      <c r="D173" s="159" t="s">
        <v>377</v>
      </c>
      <c r="E173" s="160"/>
      <c r="F173" s="160"/>
      <c r="G173" s="189">
        <f t="shared" si="14"/>
        <v>0</v>
      </c>
      <c r="H173" s="50"/>
      <c r="I173" s="1106"/>
      <c r="J173" s="1107"/>
      <c r="K173" s="1107"/>
      <c r="L173" s="1107"/>
      <c r="M173" s="1111"/>
      <c r="N173" s="133"/>
      <c r="O173" s="1106"/>
      <c r="P173" s="1107"/>
      <c r="Q173" s="1111"/>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row>
    <row r="174" spans="1:58" s="49" customFormat="1" ht="11.25" customHeight="1">
      <c r="A174" s="1249"/>
      <c r="B174" s="1101"/>
      <c r="C174" s="1123"/>
      <c r="D174" s="159" t="s">
        <v>378</v>
      </c>
      <c r="E174" s="160"/>
      <c r="F174" s="160"/>
      <c r="G174" s="189">
        <f t="shared" si="14"/>
        <v>0</v>
      </c>
      <c r="H174" s="50"/>
      <c r="I174" s="1106"/>
      <c r="J174" s="1107"/>
      <c r="K174" s="1107"/>
      <c r="L174" s="1107"/>
      <c r="M174" s="1111"/>
      <c r="N174" s="133"/>
      <c r="O174" s="1106"/>
      <c r="P174" s="1107"/>
      <c r="Q174" s="1111"/>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row>
    <row r="175" spans="1:58" s="49" customFormat="1" ht="11.25" customHeight="1">
      <c r="A175" s="1249"/>
      <c r="B175" s="1101"/>
      <c r="C175" s="1123"/>
      <c r="D175" s="159" t="s">
        <v>379</v>
      </c>
      <c r="E175" s="160"/>
      <c r="F175" s="160"/>
      <c r="G175" s="189">
        <f t="shared" si="14"/>
        <v>0</v>
      </c>
      <c r="H175" s="50"/>
      <c r="I175" s="1106"/>
      <c r="J175" s="1107"/>
      <c r="K175" s="1107"/>
      <c r="L175" s="1107"/>
      <c r="M175" s="1111"/>
      <c r="N175" s="133"/>
      <c r="O175" s="1106"/>
      <c r="P175" s="1107"/>
      <c r="Q175" s="1111"/>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row>
    <row r="176" spans="1:58" s="49" customFormat="1" ht="11.25" customHeight="1">
      <c r="A176" s="1249"/>
      <c r="B176" s="1101"/>
      <c r="C176" s="1123"/>
      <c r="D176" s="159" t="s">
        <v>380</v>
      </c>
      <c r="E176" s="160"/>
      <c r="F176" s="160"/>
      <c r="G176" s="189">
        <f t="shared" si="14"/>
        <v>0</v>
      </c>
      <c r="H176" s="50"/>
      <c r="I176" s="1106"/>
      <c r="J176" s="1107"/>
      <c r="K176" s="1107"/>
      <c r="L176" s="1107"/>
      <c r="M176" s="1111"/>
      <c r="N176" s="133"/>
      <c r="O176" s="1106"/>
      <c r="P176" s="1107"/>
      <c r="Q176" s="1111"/>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row>
    <row r="177" spans="1:58" s="49" customFormat="1" ht="11.25" customHeight="1">
      <c r="A177" s="1249"/>
      <c r="B177" s="1101"/>
      <c r="C177" s="1123"/>
      <c r="D177" s="161" t="s">
        <v>381</v>
      </c>
      <c r="E177" s="162"/>
      <c r="F177" s="162"/>
      <c r="G177" s="190">
        <f t="shared" si="14"/>
        <v>0</v>
      </c>
      <c r="H177" s="50"/>
      <c r="I177" s="1106"/>
      <c r="J177" s="1107"/>
      <c r="K177" s="1107"/>
      <c r="L177" s="1107"/>
      <c r="M177" s="1111"/>
      <c r="N177" s="133"/>
      <c r="O177" s="1106"/>
      <c r="P177" s="1107"/>
      <c r="Q177" s="1111"/>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row>
    <row r="178" spans="1:58" s="49" customFormat="1" ht="11.25" customHeight="1">
      <c r="A178" s="1250"/>
      <c r="B178" s="1102"/>
      <c r="C178" s="1124"/>
      <c r="D178" s="169" t="s">
        <v>369</v>
      </c>
      <c r="E178" s="176">
        <f>SUM(E169:E177)</f>
        <v>1</v>
      </c>
      <c r="F178" s="176">
        <f>SUM(F169:F177)</f>
        <v>0</v>
      </c>
      <c r="G178" s="151">
        <f>SUM(E169:F177)</f>
        <v>1</v>
      </c>
      <c r="H178" s="154"/>
      <c r="I178" s="1106"/>
      <c r="J178" s="1107"/>
      <c r="K178" s="1107"/>
      <c r="L178" s="1107"/>
      <c r="M178" s="1111"/>
      <c r="N178" s="133"/>
      <c r="O178" s="1106"/>
      <c r="P178" s="1107"/>
      <c r="Q178" s="1111"/>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row>
    <row r="179" spans="1:58" s="49" customFormat="1" ht="11.25" customHeight="1">
      <c r="A179" s="1272">
        <v>18</v>
      </c>
      <c r="B179" s="1165" t="s">
        <v>176</v>
      </c>
      <c r="C179" s="1276" t="s">
        <v>178</v>
      </c>
      <c r="D179" s="163" t="s">
        <v>372</v>
      </c>
      <c r="E179" s="164"/>
      <c r="F179" s="164"/>
      <c r="G179" s="191">
        <f>SUM(E179:F179)</f>
        <v>0</v>
      </c>
      <c r="H179" s="48"/>
      <c r="I179" s="1110"/>
      <c r="J179" s="1109" t="s">
        <v>328</v>
      </c>
      <c r="K179" s="1109" t="s">
        <v>328</v>
      </c>
      <c r="L179" s="1109" t="s">
        <v>38</v>
      </c>
      <c r="M179" s="1225" t="s">
        <v>328</v>
      </c>
      <c r="N179" s="133"/>
      <c r="O179" s="1110"/>
      <c r="P179" s="1109"/>
      <c r="Q179" s="1113"/>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row>
    <row r="180" spans="1:58" s="49" customFormat="1" ht="11.25" customHeight="1">
      <c r="A180" s="1266"/>
      <c r="B180" s="1117"/>
      <c r="C180" s="1120"/>
      <c r="D180" s="165" t="s">
        <v>374</v>
      </c>
      <c r="E180" s="166"/>
      <c r="F180" s="166"/>
      <c r="G180" s="192">
        <f t="shared" ref="G180:G187" si="15">SUM(E180:F180)</f>
        <v>0</v>
      </c>
      <c r="H180" s="48"/>
      <c r="I180" s="1110"/>
      <c r="J180" s="1109"/>
      <c r="K180" s="1109"/>
      <c r="L180" s="1109"/>
      <c r="M180" s="1225"/>
      <c r="N180" s="133"/>
      <c r="O180" s="1110"/>
      <c r="P180" s="1109"/>
      <c r="Q180" s="1113"/>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row>
    <row r="181" spans="1:58" s="49" customFormat="1" ht="11.25" customHeight="1">
      <c r="A181" s="1266"/>
      <c r="B181" s="1117"/>
      <c r="C181" s="1120"/>
      <c r="D181" s="165" t="s">
        <v>375</v>
      </c>
      <c r="E181" s="166"/>
      <c r="F181" s="166"/>
      <c r="G181" s="192">
        <f t="shared" si="15"/>
        <v>0</v>
      </c>
      <c r="H181" s="48"/>
      <c r="I181" s="1110"/>
      <c r="J181" s="1109"/>
      <c r="K181" s="1109"/>
      <c r="L181" s="1109"/>
      <c r="M181" s="1225"/>
      <c r="N181" s="133"/>
      <c r="O181" s="1110"/>
      <c r="P181" s="1109"/>
      <c r="Q181" s="1113"/>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row>
    <row r="182" spans="1:58" s="49" customFormat="1" ht="11.25" customHeight="1">
      <c r="A182" s="1266"/>
      <c r="B182" s="1117"/>
      <c r="C182" s="1120"/>
      <c r="D182" s="165" t="s">
        <v>376</v>
      </c>
      <c r="E182" s="166"/>
      <c r="F182" s="166"/>
      <c r="G182" s="192">
        <f t="shared" si="15"/>
        <v>0</v>
      </c>
      <c r="H182" s="48"/>
      <c r="I182" s="1110"/>
      <c r="J182" s="1109"/>
      <c r="K182" s="1109"/>
      <c r="L182" s="1109"/>
      <c r="M182" s="1225"/>
      <c r="N182" s="133"/>
      <c r="O182" s="1110"/>
      <c r="P182" s="1109"/>
      <c r="Q182" s="1113"/>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row>
    <row r="183" spans="1:58" s="49" customFormat="1" ht="11.25" customHeight="1">
      <c r="A183" s="1266"/>
      <c r="B183" s="1117"/>
      <c r="C183" s="1120"/>
      <c r="D183" s="165" t="s">
        <v>377</v>
      </c>
      <c r="E183" s="166"/>
      <c r="F183" s="166"/>
      <c r="G183" s="192">
        <f t="shared" si="15"/>
        <v>0</v>
      </c>
      <c r="H183" s="48"/>
      <c r="I183" s="1110"/>
      <c r="J183" s="1109"/>
      <c r="K183" s="1109"/>
      <c r="L183" s="1109"/>
      <c r="M183" s="1225"/>
      <c r="N183" s="133"/>
      <c r="O183" s="1110"/>
      <c r="P183" s="1109"/>
      <c r="Q183" s="1113"/>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row>
    <row r="184" spans="1:58" s="49" customFormat="1" ht="11.25" customHeight="1">
      <c r="A184" s="1266"/>
      <c r="B184" s="1117"/>
      <c r="C184" s="1120"/>
      <c r="D184" s="165" t="s">
        <v>378</v>
      </c>
      <c r="E184" s="166"/>
      <c r="F184" s="166"/>
      <c r="G184" s="192">
        <f t="shared" si="15"/>
        <v>0</v>
      </c>
      <c r="H184" s="48"/>
      <c r="I184" s="1110"/>
      <c r="J184" s="1109"/>
      <c r="K184" s="1109"/>
      <c r="L184" s="1109"/>
      <c r="M184" s="1225"/>
      <c r="N184" s="133"/>
      <c r="O184" s="1110"/>
      <c r="P184" s="1109"/>
      <c r="Q184" s="1113"/>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row>
    <row r="185" spans="1:58" s="49" customFormat="1" ht="11.25" customHeight="1">
      <c r="A185" s="1266"/>
      <c r="B185" s="1117"/>
      <c r="C185" s="1120"/>
      <c r="D185" s="165" t="s">
        <v>379</v>
      </c>
      <c r="E185" s="166"/>
      <c r="F185" s="166"/>
      <c r="G185" s="192">
        <f t="shared" si="15"/>
        <v>0</v>
      </c>
      <c r="H185" s="48"/>
      <c r="I185" s="1110"/>
      <c r="J185" s="1109"/>
      <c r="K185" s="1109"/>
      <c r="L185" s="1109"/>
      <c r="M185" s="1225"/>
      <c r="N185" s="133"/>
      <c r="O185" s="1110"/>
      <c r="P185" s="1109"/>
      <c r="Q185" s="1113"/>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row>
    <row r="186" spans="1:58" s="49" customFormat="1" ht="11.25" customHeight="1">
      <c r="A186" s="1266"/>
      <c r="B186" s="1117"/>
      <c r="C186" s="1120"/>
      <c r="D186" s="165" t="s">
        <v>380</v>
      </c>
      <c r="E186" s="166"/>
      <c r="F186" s="166"/>
      <c r="G186" s="192">
        <f t="shared" si="15"/>
        <v>0</v>
      </c>
      <c r="H186" s="48"/>
      <c r="I186" s="1110"/>
      <c r="J186" s="1109"/>
      <c r="K186" s="1109"/>
      <c r="L186" s="1109"/>
      <c r="M186" s="1225"/>
      <c r="N186" s="133"/>
      <c r="O186" s="1110"/>
      <c r="P186" s="1109"/>
      <c r="Q186" s="1113"/>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row>
    <row r="187" spans="1:58" s="49" customFormat="1" ht="11.25" customHeight="1">
      <c r="A187" s="1266"/>
      <c r="B187" s="1117"/>
      <c r="C187" s="1120"/>
      <c r="D187" s="167" t="s">
        <v>381</v>
      </c>
      <c r="E187" s="168"/>
      <c r="F187" s="168"/>
      <c r="G187" s="193">
        <f t="shared" si="15"/>
        <v>0</v>
      </c>
      <c r="H187" s="48"/>
      <c r="I187" s="1110"/>
      <c r="J187" s="1109"/>
      <c r="K187" s="1109"/>
      <c r="L187" s="1109"/>
      <c r="M187" s="1225"/>
      <c r="N187" s="133"/>
      <c r="O187" s="1110"/>
      <c r="P187" s="1109"/>
      <c r="Q187" s="1113"/>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row>
    <row r="188" spans="1:58" s="49" customFormat="1" ht="11.25" customHeight="1">
      <c r="A188" s="1273"/>
      <c r="B188" s="1166"/>
      <c r="C188" s="1277"/>
      <c r="D188" s="177" t="s">
        <v>369</v>
      </c>
      <c r="E188" s="178">
        <f>SUM(E179:E187)</f>
        <v>0</v>
      </c>
      <c r="F188" s="178">
        <f>SUM(F179:F187)</f>
        <v>0</v>
      </c>
      <c r="G188" s="152">
        <f>SUM(E179:F187)</f>
        <v>0</v>
      </c>
      <c r="H188" s="154"/>
      <c r="I188" s="1110"/>
      <c r="J188" s="1109"/>
      <c r="K188" s="1109"/>
      <c r="L188" s="1109"/>
      <c r="M188" s="1225"/>
      <c r="N188" s="133"/>
      <c r="O188" s="1110"/>
      <c r="P188" s="1109"/>
      <c r="Q188" s="1113"/>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row>
    <row r="189" spans="1:58" s="49" customFormat="1" ht="11.25" customHeight="1">
      <c r="A189" s="1097">
        <v>19</v>
      </c>
      <c r="B189" s="1100" t="s">
        <v>184</v>
      </c>
      <c r="C189" s="1103" t="s">
        <v>185</v>
      </c>
      <c r="D189" s="157" t="s">
        <v>372</v>
      </c>
      <c r="E189" s="158"/>
      <c r="F189" s="158"/>
      <c r="G189" s="188">
        <f>SUM(E189:F189)</f>
        <v>0</v>
      </c>
      <c r="H189" s="48"/>
      <c r="I189" s="1106" t="s">
        <v>38</v>
      </c>
      <c r="J189" s="1107" t="s">
        <v>328</v>
      </c>
      <c r="K189" s="1107" t="s">
        <v>328</v>
      </c>
      <c r="L189" s="1107" t="s">
        <v>328</v>
      </c>
      <c r="M189" s="1108" t="s">
        <v>328</v>
      </c>
      <c r="N189" s="133"/>
      <c r="O189" s="1106" t="s">
        <v>50</v>
      </c>
      <c r="P189" s="1107" t="s">
        <v>49</v>
      </c>
      <c r="Q189" s="1111" t="s">
        <v>49</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row>
    <row r="190" spans="1:58" s="49" customFormat="1" ht="11.25" customHeight="1">
      <c r="A190" s="1098"/>
      <c r="B190" s="1101"/>
      <c r="C190" s="1104"/>
      <c r="D190" s="159" t="s">
        <v>374</v>
      </c>
      <c r="E190" s="160"/>
      <c r="F190" s="160"/>
      <c r="G190" s="189">
        <f t="shared" ref="G190:G197" si="16">SUM(E190:F190)</f>
        <v>0</v>
      </c>
      <c r="H190" s="48"/>
      <c r="I190" s="1106"/>
      <c r="J190" s="1107"/>
      <c r="K190" s="1107"/>
      <c r="L190" s="1107"/>
      <c r="M190" s="1108"/>
      <c r="N190" s="133"/>
      <c r="O190" s="1106"/>
      <c r="P190" s="1107"/>
      <c r="Q190" s="1111"/>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row>
    <row r="191" spans="1:58" s="49" customFormat="1" ht="11.25" customHeight="1">
      <c r="A191" s="1098"/>
      <c r="B191" s="1101"/>
      <c r="C191" s="1104"/>
      <c r="D191" s="159" t="s">
        <v>375</v>
      </c>
      <c r="E191" s="160"/>
      <c r="F191" s="160"/>
      <c r="G191" s="189">
        <f t="shared" si="16"/>
        <v>0</v>
      </c>
      <c r="H191" s="48"/>
      <c r="I191" s="1106"/>
      <c r="J191" s="1107"/>
      <c r="K191" s="1107"/>
      <c r="L191" s="1107"/>
      <c r="M191" s="1108"/>
      <c r="N191" s="133"/>
      <c r="O191" s="1106"/>
      <c r="P191" s="1107"/>
      <c r="Q191" s="1111"/>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row>
    <row r="192" spans="1:58" s="49" customFormat="1" ht="11.25" customHeight="1">
      <c r="A192" s="1098"/>
      <c r="B192" s="1101"/>
      <c r="C192" s="1104"/>
      <c r="D192" s="159" t="s">
        <v>376</v>
      </c>
      <c r="E192" s="160">
        <v>0.98919999999999997</v>
      </c>
      <c r="F192" s="160"/>
      <c r="G192" s="189">
        <f t="shared" si="16"/>
        <v>0.98919999999999997</v>
      </c>
      <c r="H192" s="48"/>
      <c r="I192" s="1106"/>
      <c r="J192" s="1107"/>
      <c r="K192" s="1107"/>
      <c r="L192" s="1107"/>
      <c r="M192" s="1108"/>
      <c r="N192" s="133"/>
      <c r="O192" s="1106"/>
      <c r="P192" s="1107"/>
      <c r="Q192" s="1111"/>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row>
    <row r="193" spans="1:58" s="49" customFormat="1" ht="11.25" customHeight="1">
      <c r="A193" s="1098"/>
      <c r="B193" s="1101"/>
      <c r="C193" s="1104"/>
      <c r="D193" s="159" t="s">
        <v>377</v>
      </c>
      <c r="E193" s="160"/>
      <c r="F193" s="160"/>
      <c r="G193" s="189">
        <f t="shared" si="16"/>
        <v>0</v>
      </c>
      <c r="H193" s="48"/>
      <c r="I193" s="1106"/>
      <c r="J193" s="1107"/>
      <c r="K193" s="1107"/>
      <c r="L193" s="1107"/>
      <c r="M193" s="1108"/>
      <c r="N193" s="133"/>
      <c r="O193" s="1106"/>
      <c r="P193" s="1107"/>
      <c r="Q193" s="1111"/>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row>
    <row r="194" spans="1:58" s="49" customFormat="1" ht="11.25" customHeight="1">
      <c r="A194" s="1098"/>
      <c r="B194" s="1101"/>
      <c r="C194" s="1104"/>
      <c r="D194" s="159" t="s">
        <v>378</v>
      </c>
      <c r="E194" s="160"/>
      <c r="F194" s="160"/>
      <c r="G194" s="189">
        <f t="shared" si="16"/>
        <v>0</v>
      </c>
      <c r="H194" s="48"/>
      <c r="I194" s="1106"/>
      <c r="J194" s="1107"/>
      <c r="K194" s="1107"/>
      <c r="L194" s="1107"/>
      <c r="M194" s="1108"/>
      <c r="N194" s="133"/>
      <c r="O194" s="1106"/>
      <c r="P194" s="1107"/>
      <c r="Q194" s="1111"/>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row>
    <row r="195" spans="1:58" s="49" customFormat="1" ht="11.25" customHeight="1">
      <c r="A195" s="1098"/>
      <c r="B195" s="1101"/>
      <c r="C195" s="1104"/>
      <c r="D195" s="159" t="s">
        <v>379</v>
      </c>
      <c r="E195" s="160"/>
      <c r="F195" s="160"/>
      <c r="G195" s="189">
        <f t="shared" si="16"/>
        <v>0</v>
      </c>
      <c r="H195" s="48"/>
      <c r="I195" s="1106"/>
      <c r="J195" s="1107"/>
      <c r="K195" s="1107"/>
      <c r="L195" s="1107"/>
      <c r="M195" s="1108"/>
      <c r="N195" s="133"/>
      <c r="O195" s="1106"/>
      <c r="P195" s="1107"/>
      <c r="Q195" s="1111"/>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row>
    <row r="196" spans="1:58" s="49" customFormat="1" ht="11.25" customHeight="1">
      <c r="A196" s="1098"/>
      <c r="B196" s="1101"/>
      <c r="C196" s="1104"/>
      <c r="D196" s="159" t="s">
        <v>380</v>
      </c>
      <c r="E196" s="160"/>
      <c r="F196" s="160"/>
      <c r="G196" s="189">
        <f t="shared" si="16"/>
        <v>0</v>
      </c>
      <c r="H196" s="48"/>
      <c r="I196" s="1106"/>
      <c r="J196" s="1107"/>
      <c r="K196" s="1107"/>
      <c r="L196" s="1107"/>
      <c r="M196" s="1108"/>
      <c r="N196" s="133"/>
      <c r="O196" s="1106"/>
      <c r="P196" s="1107"/>
      <c r="Q196" s="1111"/>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row>
    <row r="197" spans="1:58" s="49" customFormat="1" ht="11.25" customHeight="1">
      <c r="A197" s="1098"/>
      <c r="B197" s="1101"/>
      <c r="C197" s="1104"/>
      <c r="D197" s="161" t="s">
        <v>381</v>
      </c>
      <c r="E197" s="162">
        <v>1.12E-2</v>
      </c>
      <c r="F197" s="162"/>
      <c r="G197" s="190">
        <f t="shared" si="16"/>
        <v>1.12E-2</v>
      </c>
      <c r="H197" s="48"/>
      <c r="I197" s="1106"/>
      <c r="J197" s="1107"/>
      <c r="K197" s="1107"/>
      <c r="L197" s="1107"/>
      <c r="M197" s="1108"/>
      <c r="N197" s="133"/>
      <c r="O197" s="1106"/>
      <c r="P197" s="1107"/>
      <c r="Q197" s="1111"/>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row>
    <row r="198" spans="1:58" s="49" customFormat="1" ht="11.25" customHeight="1">
      <c r="A198" s="1099"/>
      <c r="B198" s="1102"/>
      <c r="C198" s="1105"/>
      <c r="D198" s="174" t="s">
        <v>369</v>
      </c>
      <c r="E198" s="175">
        <f>SUM(E189:E197)</f>
        <v>1.0004</v>
      </c>
      <c r="F198" s="175">
        <f>SUM(F189:F197)</f>
        <v>0</v>
      </c>
      <c r="G198" s="134">
        <f>SUM(E189:F197)</f>
        <v>1.0004</v>
      </c>
      <c r="H198" s="154"/>
      <c r="I198" s="1106"/>
      <c r="J198" s="1107"/>
      <c r="K198" s="1107"/>
      <c r="L198" s="1107"/>
      <c r="M198" s="1108"/>
      <c r="N198" s="133"/>
      <c r="O198" s="1106"/>
      <c r="P198" s="1107"/>
      <c r="Q198" s="1111"/>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row>
    <row r="199" spans="1:58" s="49" customFormat="1" ht="11.25" customHeight="1">
      <c r="A199" s="1272">
        <v>20</v>
      </c>
      <c r="B199" s="1165" t="s">
        <v>190</v>
      </c>
      <c r="C199" s="1167" t="s">
        <v>191</v>
      </c>
      <c r="D199" s="163" t="s">
        <v>372</v>
      </c>
      <c r="E199" s="164"/>
      <c r="F199" s="164"/>
      <c r="G199" s="191">
        <f>SUM(E199:F199)</f>
        <v>0</v>
      </c>
      <c r="H199" s="50"/>
      <c r="I199" s="1223" t="s">
        <v>38</v>
      </c>
      <c r="J199" s="1109" t="s">
        <v>328</v>
      </c>
      <c r="K199" s="1109" t="s">
        <v>328</v>
      </c>
      <c r="L199" s="1109" t="s">
        <v>328</v>
      </c>
      <c r="M199" s="1113" t="s">
        <v>328</v>
      </c>
      <c r="N199" s="133"/>
      <c r="O199" s="1110" t="s">
        <v>50</v>
      </c>
      <c r="P199" s="1109" t="s">
        <v>49</v>
      </c>
      <c r="Q199" s="1113" t="s">
        <v>49</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row>
    <row r="200" spans="1:58" s="49" customFormat="1" ht="11.25" customHeight="1">
      <c r="A200" s="1266"/>
      <c r="B200" s="1117"/>
      <c r="C200" s="1168"/>
      <c r="D200" s="165" t="s">
        <v>374</v>
      </c>
      <c r="E200" s="166"/>
      <c r="F200" s="166"/>
      <c r="G200" s="192">
        <f t="shared" ref="G200:G207" si="17">SUM(E200:F200)</f>
        <v>0</v>
      </c>
      <c r="H200" s="50"/>
      <c r="I200" s="1110"/>
      <c r="J200" s="1109"/>
      <c r="K200" s="1109"/>
      <c r="L200" s="1109"/>
      <c r="M200" s="1113"/>
      <c r="N200" s="133"/>
      <c r="O200" s="1110"/>
      <c r="P200" s="1109"/>
      <c r="Q200" s="1113"/>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row>
    <row r="201" spans="1:58" s="49" customFormat="1" ht="11.25" customHeight="1">
      <c r="A201" s="1266"/>
      <c r="B201" s="1117"/>
      <c r="C201" s="1168"/>
      <c r="D201" s="165" t="s">
        <v>375</v>
      </c>
      <c r="E201" s="166"/>
      <c r="F201" s="166"/>
      <c r="G201" s="192">
        <f t="shared" si="17"/>
        <v>0</v>
      </c>
      <c r="H201" s="50"/>
      <c r="I201" s="1110"/>
      <c r="J201" s="1109"/>
      <c r="K201" s="1109"/>
      <c r="L201" s="1109"/>
      <c r="M201" s="1113"/>
      <c r="N201" s="133"/>
      <c r="O201" s="1110"/>
      <c r="P201" s="1109"/>
      <c r="Q201" s="1113"/>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row>
    <row r="202" spans="1:58" s="49" customFormat="1" ht="11.25" customHeight="1">
      <c r="A202" s="1266"/>
      <c r="B202" s="1117"/>
      <c r="C202" s="1168"/>
      <c r="D202" s="165" t="s">
        <v>376</v>
      </c>
      <c r="E202" s="166">
        <v>1</v>
      </c>
      <c r="F202" s="166"/>
      <c r="G202" s="192">
        <f t="shared" si="17"/>
        <v>1</v>
      </c>
      <c r="H202" s="50"/>
      <c r="I202" s="1110"/>
      <c r="J202" s="1109"/>
      <c r="K202" s="1109"/>
      <c r="L202" s="1109"/>
      <c r="M202" s="1113"/>
      <c r="N202" s="133"/>
      <c r="O202" s="1110"/>
      <c r="P202" s="1109"/>
      <c r="Q202" s="1113"/>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row>
    <row r="203" spans="1:58" s="49" customFormat="1" ht="11.25" customHeight="1">
      <c r="A203" s="1266"/>
      <c r="B203" s="1117"/>
      <c r="C203" s="1168"/>
      <c r="D203" s="165" t="s">
        <v>377</v>
      </c>
      <c r="E203" s="166"/>
      <c r="F203" s="166"/>
      <c r="G203" s="192">
        <f t="shared" si="17"/>
        <v>0</v>
      </c>
      <c r="H203" s="50"/>
      <c r="I203" s="1110"/>
      <c r="J203" s="1109"/>
      <c r="K203" s="1109"/>
      <c r="L203" s="1109"/>
      <c r="M203" s="1113"/>
      <c r="N203" s="133"/>
      <c r="O203" s="1110"/>
      <c r="P203" s="1109"/>
      <c r="Q203" s="1113"/>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row>
    <row r="204" spans="1:58" s="49" customFormat="1" ht="11.25" customHeight="1">
      <c r="A204" s="1266"/>
      <c r="B204" s="1117"/>
      <c r="C204" s="1168"/>
      <c r="D204" s="165" t="s">
        <v>378</v>
      </c>
      <c r="E204" s="166"/>
      <c r="F204" s="166"/>
      <c r="G204" s="192">
        <f t="shared" si="17"/>
        <v>0</v>
      </c>
      <c r="H204" s="50"/>
      <c r="I204" s="1110"/>
      <c r="J204" s="1109"/>
      <c r="K204" s="1109"/>
      <c r="L204" s="1109"/>
      <c r="M204" s="1113"/>
      <c r="N204" s="133"/>
      <c r="O204" s="1110"/>
      <c r="P204" s="1109"/>
      <c r="Q204" s="1113"/>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row>
    <row r="205" spans="1:58" s="49" customFormat="1" ht="11.25" customHeight="1">
      <c r="A205" s="1266"/>
      <c r="B205" s="1117"/>
      <c r="C205" s="1168"/>
      <c r="D205" s="165" t="s">
        <v>379</v>
      </c>
      <c r="E205" s="166"/>
      <c r="F205" s="166"/>
      <c r="G205" s="192">
        <f t="shared" si="17"/>
        <v>0</v>
      </c>
      <c r="H205" s="50"/>
      <c r="I205" s="1110"/>
      <c r="J205" s="1109"/>
      <c r="K205" s="1109"/>
      <c r="L205" s="1109"/>
      <c r="M205" s="1113"/>
      <c r="N205" s="133"/>
      <c r="O205" s="1110"/>
      <c r="P205" s="1109"/>
      <c r="Q205" s="1113"/>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row>
    <row r="206" spans="1:58" s="49" customFormat="1" ht="11.25" customHeight="1">
      <c r="A206" s="1266"/>
      <c r="B206" s="1117"/>
      <c r="C206" s="1168"/>
      <c r="D206" s="165" t="s">
        <v>380</v>
      </c>
      <c r="E206" s="166"/>
      <c r="F206" s="166"/>
      <c r="G206" s="192">
        <f t="shared" si="17"/>
        <v>0</v>
      </c>
      <c r="H206" s="50"/>
      <c r="I206" s="1110"/>
      <c r="J206" s="1109"/>
      <c r="K206" s="1109"/>
      <c r="L206" s="1109"/>
      <c r="M206" s="1113"/>
      <c r="N206" s="133"/>
      <c r="O206" s="1110"/>
      <c r="P206" s="1109"/>
      <c r="Q206" s="1113"/>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row>
    <row r="207" spans="1:58" s="49" customFormat="1" ht="11.25" customHeight="1">
      <c r="A207" s="1266"/>
      <c r="B207" s="1117"/>
      <c r="C207" s="1168"/>
      <c r="D207" s="167" t="s">
        <v>381</v>
      </c>
      <c r="E207" s="168"/>
      <c r="F207" s="168"/>
      <c r="G207" s="193">
        <f t="shared" si="17"/>
        <v>0</v>
      </c>
      <c r="H207" s="50"/>
      <c r="I207" s="1110"/>
      <c r="J207" s="1109"/>
      <c r="K207" s="1109"/>
      <c r="L207" s="1109"/>
      <c r="M207" s="1113"/>
      <c r="N207" s="133"/>
      <c r="O207" s="1110"/>
      <c r="P207" s="1109"/>
      <c r="Q207" s="1113"/>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row>
    <row r="208" spans="1:58" s="49" customFormat="1" ht="11.25" customHeight="1">
      <c r="A208" s="1273"/>
      <c r="B208" s="1166"/>
      <c r="C208" s="1169"/>
      <c r="D208" s="170" t="s">
        <v>369</v>
      </c>
      <c r="E208" s="173">
        <f>SUM(E199:E207)</f>
        <v>1</v>
      </c>
      <c r="F208" s="173">
        <f>SUM(F199:F207)</f>
        <v>0</v>
      </c>
      <c r="G208" s="149">
        <f>SUM(E208:F208)</f>
        <v>1</v>
      </c>
      <c r="H208" s="154"/>
      <c r="I208" s="1110"/>
      <c r="J208" s="1109"/>
      <c r="K208" s="1109"/>
      <c r="L208" s="1109"/>
      <c r="M208" s="1113"/>
      <c r="N208" s="133"/>
      <c r="O208" s="1110"/>
      <c r="P208" s="1109"/>
      <c r="Q208" s="1113"/>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row>
    <row r="209" spans="1:58" s="49" customFormat="1" ht="11.25" customHeight="1">
      <c r="A209" s="1097">
        <v>21</v>
      </c>
      <c r="B209" s="1100" t="s">
        <v>190</v>
      </c>
      <c r="C209" s="1103" t="s">
        <v>199</v>
      </c>
      <c r="D209" s="157" t="s">
        <v>372</v>
      </c>
      <c r="E209" s="158"/>
      <c r="F209" s="158"/>
      <c r="G209" s="188">
        <f>SUM(E209:F209)</f>
        <v>0</v>
      </c>
      <c r="H209" s="48"/>
      <c r="I209" s="1106" t="s">
        <v>328</v>
      </c>
      <c r="J209" s="1107" t="s">
        <v>328</v>
      </c>
      <c r="K209" s="1107" t="s">
        <v>38</v>
      </c>
      <c r="L209" s="1107" t="s">
        <v>328</v>
      </c>
      <c r="M209" s="1108" t="s">
        <v>328</v>
      </c>
      <c r="N209" s="133"/>
      <c r="O209" s="1106" t="s">
        <v>50</v>
      </c>
      <c r="P209" s="1107" t="s">
        <v>49</v>
      </c>
      <c r="Q209" s="1111" t="s">
        <v>49</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row>
    <row r="210" spans="1:58" s="49" customFormat="1" ht="11.25" customHeight="1">
      <c r="A210" s="1098"/>
      <c r="B210" s="1101"/>
      <c r="C210" s="1104"/>
      <c r="D210" s="159" t="s">
        <v>374</v>
      </c>
      <c r="E210" s="160"/>
      <c r="F210" s="160"/>
      <c r="G210" s="189">
        <f t="shared" ref="G210:G217" si="18">SUM(E210:F210)</f>
        <v>0</v>
      </c>
      <c r="H210" s="48"/>
      <c r="I210" s="1106"/>
      <c r="J210" s="1107"/>
      <c r="K210" s="1107"/>
      <c r="L210" s="1107"/>
      <c r="M210" s="1108"/>
      <c r="N210" s="133"/>
      <c r="O210" s="1106"/>
      <c r="P210" s="1107"/>
      <c r="Q210" s="1111"/>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row>
    <row r="211" spans="1:58" s="49" customFormat="1" ht="11.25" customHeight="1">
      <c r="A211" s="1098"/>
      <c r="B211" s="1101"/>
      <c r="C211" s="1104"/>
      <c r="D211" s="159" t="s">
        <v>375</v>
      </c>
      <c r="E211" s="160">
        <v>0.64039999999999997</v>
      </c>
      <c r="F211" s="160"/>
      <c r="G211" s="189">
        <f t="shared" si="18"/>
        <v>0.64039999999999997</v>
      </c>
      <c r="H211" s="48"/>
      <c r="I211" s="1106"/>
      <c r="J211" s="1107"/>
      <c r="K211" s="1107"/>
      <c r="L211" s="1107"/>
      <c r="M211" s="1108"/>
      <c r="N211" s="133"/>
      <c r="O211" s="1106"/>
      <c r="P211" s="1107"/>
      <c r="Q211" s="1111"/>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row>
    <row r="212" spans="1:58" s="49" customFormat="1" ht="11.25" customHeight="1">
      <c r="A212" s="1098"/>
      <c r="B212" s="1101"/>
      <c r="C212" s="1104"/>
      <c r="D212" s="159" t="s">
        <v>376</v>
      </c>
      <c r="E212" s="160">
        <v>0.29659999999999997</v>
      </c>
      <c r="F212" s="160"/>
      <c r="G212" s="189">
        <f>SUM(E212:E212)</f>
        <v>0.29659999999999997</v>
      </c>
      <c r="H212" s="48"/>
      <c r="I212" s="1106"/>
      <c r="J212" s="1107"/>
      <c r="K212" s="1107"/>
      <c r="L212" s="1107"/>
      <c r="M212" s="1108"/>
      <c r="N212" s="133"/>
      <c r="O212" s="1106"/>
      <c r="P212" s="1107"/>
      <c r="Q212" s="1111"/>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row>
    <row r="213" spans="1:58" s="49" customFormat="1" ht="11.25" customHeight="1">
      <c r="A213" s="1098"/>
      <c r="B213" s="1101"/>
      <c r="C213" s="1104"/>
      <c r="D213" s="159" t="s">
        <v>377</v>
      </c>
      <c r="E213" s="160"/>
      <c r="F213" s="160"/>
      <c r="G213" s="189">
        <f t="shared" si="18"/>
        <v>0</v>
      </c>
      <c r="H213" s="48"/>
      <c r="I213" s="1106"/>
      <c r="J213" s="1107"/>
      <c r="K213" s="1107"/>
      <c r="L213" s="1107"/>
      <c r="M213" s="1108"/>
      <c r="N213" s="133"/>
      <c r="O213" s="1106"/>
      <c r="P213" s="1107"/>
      <c r="Q213" s="1111"/>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row>
    <row r="214" spans="1:58" s="49" customFormat="1" ht="11.25" customHeight="1">
      <c r="A214" s="1098"/>
      <c r="B214" s="1101"/>
      <c r="C214" s="1104"/>
      <c r="D214" s="159" t="s">
        <v>378</v>
      </c>
      <c r="E214" s="160">
        <v>4.7300000000000002E-2</v>
      </c>
      <c r="F214" s="160"/>
      <c r="G214" s="189">
        <f t="shared" si="18"/>
        <v>4.7300000000000002E-2</v>
      </c>
      <c r="H214" s="48"/>
      <c r="I214" s="1106"/>
      <c r="J214" s="1107"/>
      <c r="K214" s="1107"/>
      <c r="L214" s="1107"/>
      <c r="M214" s="1108"/>
      <c r="N214" s="133"/>
      <c r="O214" s="1106"/>
      <c r="P214" s="1107"/>
      <c r="Q214" s="1111"/>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row>
    <row r="215" spans="1:58" s="49" customFormat="1" ht="11.25" customHeight="1">
      <c r="A215" s="1098"/>
      <c r="B215" s="1101"/>
      <c r="C215" s="1104"/>
      <c r="D215" s="159" t="s">
        <v>379</v>
      </c>
      <c r="E215" s="160">
        <v>1.5699999999999999E-2</v>
      </c>
      <c r="F215" s="160"/>
      <c r="G215" s="189">
        <f t="shared" si="18"/>
        <v>1.5699999999999999E-2</v>
      </c>
      <c r="H215" s="48"/>
      <c r="I215" s="1106"/>
      <c r="J215" s="1107"/>
      <c r="K215" s="1107"/>
      <c r="L215" s="1107"/>
      <c r="M215" s="1108"/>
      <c r="N215" s="133"/>
      <c r="O215" s="1106"/>
      <c r="P215" s="1107"/>
      <c r="Q215" s="1111"/>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row>
    <row r="216" spans="1:58" s="49" customFormat="1" ht="11.25" customHeight="1">
      <c r="A216" s="1098"/>
      <c r="B216" s="1101"/>
      <c r="C216" s="1104"/>
      <c r="D216" s="159" t="s">
        <v>380</v>
      </c>
      <c r="E216" s="160"/>
      <c r="F216" s="160"/>
      <c r="G216" s="189">
        <f t="shared" si="18"/>
        <v>0</v>
      </c>
      <c r="H216" s="48"/>
      <c r="I216" s="1106"/>
      <c r="J216" s="1107"/>
      <c r="K216" s="1107"/>
      <c r="L216" s="1107"/>
      <c r="M216" s="1108"/>
      <c r="N216" s="133"/>
      <c r="O216" s="1106"/>
      <c r="P216" s="1107"/>
      <c r="Q216" s="1111"/>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row>
    <row r="217" spans="1:58" s="49" customFormat="1" ht="11.25" customHeight="1">
      <c r="A217" s="1098"/>
      <c r="B217" s="1101"/>
      <c r="C217" s="1104"/>
      <c r="D217" s="161" t="s">
        <v>381</v>
      </c>
      <c r="E217" s="162"/>
      <c r="F217" s="162"/>
      <c r="G217" s="190">
        <f t="shared" si="18"/>
        <v>0</v>
      </c>
      <c r="H217" s="48"/>
      <c r="I217" s="1106"/>
      <c r="J217" s="1107"/>
      <c r="K217" s="1107"/>
      <c r="L217" s="1107"/>
      <c r="M217" s="1108"/>
      <c r="N217" s="133"/>
      <c r="O217" s="1106"/>
      <c r="P217" s="1107"/>
      <c r="Q217" s="1111"/>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row>
    <row r="218" spans="1:58" s="49" customFormat="1" ht="11.25" customHeight="1">
      <c r="A218" s="1099"/>
      <c r="B218" s="1102"/>
      <c r="C218" s="1105"/>
      <c r="D218" s="174" t="s">
        <v>369</v>
      </c>
      <c r="E218" s="175">
        <f>SUM(E209:E217)</f>
        <v>1</v>
      </c>
      <c r="F218" s="175">
        <f>SUM(F209:F217)</f>
        <v>0</v>
      </c>
      <c r="G218" s="134">
        <f>SUM(E209:F217)</f>
        <v>1</v>
      </c>
      <c r="H218" s="154"/>
      <c r="I218" s="1106"/>
      <c r="J218" s="1107"/>
      <c r="K218" s="1107"/>
      <c r="L218" s="1107"/>
      <c r="M218" s="1108"/>
      <c r="N218" s="133"/>
      <c r="O218" s="1106"/>
      <c r="P218" s="1107"/>
      <c r="Q218" s="1111"/>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row>
    <row r="219" spans="1:58" s="49" customFormat="1" ht="11.25" customHeight="1">
      <c r="A219" s="1272">
        <v>22</v>
      </c>
      <c r="B219" s="1165" t="s">
        <v>209</v>
      </c>
      <c r="C219" s="1167" t="s">
        <v>210</v>
      </c>
      <c r="D219" s="163" t="s">
        <v>372</v>
      </c>
      <c r="E219" s="164"/>
      <c r="F219" s="164"/>
      <c r="G219" s="191">
        <f>SUM(E219:F219)</f>
        <v>0</v>
      </c>
      <c r="H219" s="50"/>
      <c r="I219" s="1223" t="s">
        <v>38</v>
      </c>
      <c r="J219" s="1109" t="s">
        <v>328</v>
      </c>
      <c r="K219" s="1109" t="s">
        <v>328</v>
      </c>
      <c r="L219" s="1109" t="s">
        <v>328</v>
      </c>
      <c r="M219" s="1225" t="s">
        <v>385</v>
      </c>
      <c r="N219" s="133"/>
      <c r="O219" s="1110" t="s">
        <v>50</v>
      </c>
      <c r="P219" s="1109" t="s">
        <v>49</v>
      </c>
      <c r="Q219" s="1113" t="s">
        <v>49</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row>
    <row r="220" spans="1:58" s="49" customFormat="1" ht="11.25" customHeight="1">
      <c r="A220" s="1266"/>
      <c r="B220" s="1117"/>
      <c r="C220" s="1168"/>
      <c r="D220" s="165" t="s">
        <v>374</v>
      </c>
      <c r="E220" s="166"/>
      <c r="F220" s="166"/>
      <c r="G220" s="192">
        <f t="shared" ref="G220:G227" si="19">SUM(E220:F220)</f>
        <v>0</v>
      </c>
      <c r="H220" s="50"/>
      <c r="I220" s="1110"/>
      <c r="J220" s="1109"/>
      <c r="K220" s="1109"/>
      <c r="L220" s="1109"/>
      <c r="M220" s="1225"/>
      <c r="N220" s="133"/>
      <c r="O220" s="1110"/>
      <c r="P220" s="1109"/>
      <c r="Q220" s="1113"/>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row>
    <row r="221" spans="1:58" s="49" customFormat="1" ht="11.25" customHeight="1">
      <c r="A221" s="1266"/>
      <c r="B221" s="1117"/>
      <c r="C221" s="1168"/>
      <c r="D221" s="165" t="s">
        <v>375</v>
      </c>
      <c r="E221" s="166"/>
      <c r="F221" s="166"/>
      <c r="G221" s="192">
        <f t="shared" si="19"/>
        <v>0</v>
      </c>
      <c r="H221" s="50"/>
      <c r="I221" s="1110"/>
      <c r="J221" s="1109"/>
      <c r="K221" s="1109"/>
      <c r="L221" s="1109"/>
      <c r="M221" s="1225"/>
      <c r="N221" s="133"/>
      <c r="O221" s="1110"/>
      <c r="P221" s="1109"/>
      <c r="Q221" s="1113"/>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row>
    <row r="222" spans="1:58" s="49" customFormat="1" ht="11.25" customHeight="1">
      <c r="A222" s="1266"/>
      <c r="B222" s="1117"/>
      <c r="C222" s="1168"/>
      <c r="D222" s="165" t="s">
        <v>376</v>
      </c>
      <c r="E222" s="166">
        <v>1</v>
      </c>
      <c r="F222" s="166"/>
      <c r="G222" s="192">
        <f t="shared" si="19"/>
        <v>1</v>
      </c>
      <c r="H222" s="50"/>
      <c r="I222" s="1110"/>
      <c r="J222" s="1109"/>
      <c r="K222" s="1109"/>
      <c r="L222" s="1109"/>
      <c r="M222" s="1225"/>
      <c r="N222" s="133"/>
      <c r="O222" s="1110"/>
      <c r="P222" s="1109"/>
      <c r="Q222" s="1113"/>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row>
    <row r="223" spans="1:58" s="49" customFormat="1" ht="11.25" customHeight="1">
      <c r="A223" s="1266"/>
      <c r="B223" s="1117"/>
      <c r="C223" s="1168"/>
      <c r="D223" s="165" t="s">
        <v>377</v>
      </c>
      <c r="E223" s="166"/>
      <c r="F223" s="166"/>
      <c r="G223" s="192">
        <f t="shared" si="19"/>
        <v>0</v>
      </c>
      <c r="H223" s="50"/>
      <c r="I223" s="1110"/>
      <c r="J223" s="1109"/>
      <c r="K223" s="1109"/>
      <c r="L223" s="1109"/>
      <c r="M223" s="1225"/>
      <c r="N223" s="133"/>
      <c r="O223" s="1110"/>
      <c r="P223" s="1109"/>
      <c r="Q223" s="1113"/>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row>
    <row r="224" spans="1:58" s="49" customFormat="1" ht="11.25" customHeight="1">
      <c r="A224" s="1266"/>
      <c r="B224" s="1117"/>
      <c r="C224" s="1168"/>
      <c r="D224" s="165" t="s">
        <v>378</v>
      </c>
      <c r="E224" s="166"/>
      <c r="F224" s="166"/>
      <c r="G224" s="192">
        <f t="shared" si="19"/>
        <v>0</v>
      </c>
      <c r="H224" s="50"/>
      <c r="I224" s="1110"/>
      <c r="J224" s="1109"/>
      <c r="K224" s="1109"/>
      <c r="L224" s="1109"/>
      <c r="M224" s="1225"/>
      <c r="N224" s="133"/>
      <c r="O224" s="1110"/>
      <c r="P224" s="1109"/>
      <c r="Q224" s="1113"/>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row>
    <row r="225" spans="1:58" s="49" customFormat="1" ht="11.25" customHeight="1">
      <c r="A225" s="1266"/>
      <c r="B225" s="1117"/>
      <c r="C225" s="1168"/>
      <c r="D225" s="165" t="s">
        <v>379</v>
      </c>
      <c r="E225" s="166"/>
      <c r="F225" s="166"/>
      <c r="G225" s="192">
        <f t="shared" si="19"/>
        <v>0</v>
      </c>
      <c r="H225" s="50"/>
      <c r="I225" s="1110"/>
      <c r="J225" s="1109"/>
      <c r="K225" s="1109"/>
      <c r="L225" s="1109"/>
      <c r="M225" s="1225"/>
      <c r="N225" s="133"/>
      <c r="O225" s="1110"/>
      <c r="P225" s="1109"/>
      <c r="Q225" s="1113"/>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row>
    <row r="226" spans="1:58" s="49" customFormat="1" ht="11.25" customHeight="1">
      <c r="A226" s="1266"/>
      <c r="B226" s="1117"/>
      <c r="C226" s="1168"/>
      <c r="D226" s="165" t="s">
        <v>380</v>
      </c>
      <c r="E226" s="166"/>
      <c r="F226" s="166"/>
      <c r="G226" s="192">
        <f t="shared" si="19"/>
        <v>0</v>
      </c>
      <c r="H226" s="50"/>
      <c r="I226" s="1110"/>
      <c r="J226" s="1109"/>
      <c r="K226" s="1109"/>
      <c r="L226" s="1109"/>
      <c r="M226" s="1225"/>
      <c r="N226" s="133"/>
      <c r="O226" s="1110"/>
      <c r="P226" s="1109"/>
      <c r="Q226" s="1113"/>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row>
    <row r="227" spans="1:58" s="49" customFormat="1" ht="11.25" customHeight="1">
      <c r="A227" s="1266"/>
      <c r="B227" s="1117"/>
      <c r="C227" s="1168"/>
      <c r="D227" s="167" t="s">
        <v>381</v>
      </c>
      <c r="E227" s="168"/>
      <c r="F227" s="168"/>
      <c r="G227" s="193">
        <f t="shared" si="19"/>
        <v>0</v>
      </c>
      <c r="H227" s="50"/>
      <c r="I227" s="1110"/>
      <c r="J227" s="1109"/>
      <c r="K227" s="1109"/>
      <c r="L227" s="1109"/>
      <c r="M227" s="1225"/>
      <c r="N227" s="133"/>
      <c r="O227" s="1110"/>
      <c r="P227" s="1109"/>
      <c r="Q227" s="1113"/>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row>
    <row r="228" spans="1:58" s="49" customFormat="1" ht="11.25" customHeight="1">
      <c r="A228" s="1273"/>
      <c r="B228" s="1166"/>
      <c r="C228" s="1169"/>
      <c r="D228" s="170" t="s">
        <v>369</v>
      </c>
      <c r="E228" s="173">
        <f>SUM(E219:E227)</f>
        <v>1</v>
      </c>
      <c r="F228" s="173">
        <f>SUM(F219:F227)</f>
        <v>0</v>
      </c>
      <c r="G228" s="149">
        <f>SUM(E219:F227)</f>
        <v>1</v>
      </c>
      <c r="H228" s="154"/>
      <c r="I228" s="1110"/>
      <c r="J228" s="1109"/>
      <c r="K228" s="1109"/>
      <c r="L228" s="1109"/>
      <c r="M228" s="1225"/>
      <c r="N228" s="133"/>
      <c r="O228" s="1110"/>
      <c r="P228" s="1109"/>
      <c r="Q228" s="1113"/>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row>
    <row r="229" spans="1:58" s="49" customFormat="1" ht="11.25" customHeight="1">
      <c r="A229" s="1097">
        <v>23</v>
      </c>
      <c r="B229" s="1100" t="s">
        <v>209</v>
      </c>
      <c r="C229" s="1103" t="s">
        <v>214</v>
      </c>
      <c r="D229" s="157" t="s">
        <v>372</v>
      </c>
      <c r="E229" s="158"/>
      <c r="F229" s="158"/>
      <c r="G229" s="188">
        <f>SUM(E229:F229)</f>
        <v>0</v>
      </c>
      <c r="H229" s="48"/>
      <c r="I229" s="1106" t="s">
        <v>328</v>
      </c>
      <c r="J229" s="1107" t="s">
        <v>328</v>
      </c>
      <c r="K229" s="1107" t="s">
        <v>328</v>
      </c>
      <c r="L229" s="1107" t="s">
        <v>328</v>
      </c>
      <c r="M229" s="1224" t="s">
        <v>396</v>
      </c>
      <c r="N229" s="133"/>
      <c r="O229" s="1106" t="s">
        <v>50</v>
      </c>
      <c r="P229" s="1107" t="s">
        <v>49</v>
      </c>
      <c r="Q229" s="1111" t="s">
        <v>49</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row>
    <row r="230" spans="1:58" s="49" customFormat="1" ht="11.25" customHeight="1">
      <c r="A230" s="1098"/>
      <c r="B230" s="1101"/>
      <c r="C230" s="1104"/>
      <c r="D230" s="159" t="s">
        <v>374</v>
      </c>
      <c r="E230" s="160"/>
      <c r="F230" s="160"/>
      <c r="G230" s="189">
        <f t="shared" ref="G230:G237" si="20">SUM(E230:F230)</f>
        <v>0</v>
      </c>
      <c r="H230" s="48"/>
      <c r="I230" s="1106"/>
      <c r="J230" s="1107"/>
      <c r="K230" s="1107"/>
      <c r="L230" s="1107"/>
      <c r="M230" s="1224"/>
      <c r="N230" s="133"/>
      <c r="O230" s="1106"/>
      <c r="P230" s="1107"/>
      <c r="Q230" s="1111"/>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row>
    <row r="231" spans="1:58" s="49" customFormat="1" ht="11.25" customHeight="1">
      <c r="A231" s="1098"/>
      <c r="B231" s="1101"/>
      <c r="C231" s="1104"/>
      <c r="D231" s="159" t="s">
        <v>375</v>
      </c>
      <c r="E231" s="160"/>
      <c r="F231" s="160"/>
      <c r="G231" s="189">
        <f t="shared" si="20"/>
        <v>0</v>
      </c>
      <c r="H231" s="48"/>
      <c r="I231" s="1106"/>
      <c r="J231" s="1107"/>
      <c r="K231" s="1107"/>
      <c r="L231" s="1107"/>
      <c r="M231" s="1224"/>
      <c r="N231" s="133"/>
      <c r="O231" s="1106"/>
      <c r="P231" s="1107"/>
      <c r="Q231" s="1111"/>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row>
    <row r="232" spans="1:58" s="49" customFormat="1" ht="11.25" customHeight="1">
      <c r="A232" s="1098"/>
      <c r="B232" s="1101"/>
      <c r="C232" s="1104"/>
      <c r="D232" s="159" t="s">
        <v>376</v>
      </c>
      <c r="E232" s="160"/>
      <c r="F232" s="160"/>
      <c r="G232" s="189">
        <f t="shared" si="20"/>
        <v>0</v>
      </c>
      <c r="H232" s="48"/>
      <c r="I232" s="1106"/>
      <c r="J232" s="1107"/>
      <c r="K232" s="1107"/>
      <c r="L232" s="1107"/>
      <c r="M232" s="1224"/>
      <c r="N232" s="133"/>
      <c r="O232" s="1106"/>
      <c r="P232" s="1107"/>
      <c r="Q232" s="1111"/>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row>
    <row r="233" spans="1:58" s="49" customFormat="1" ht="11.25" customHeight="1">
      <c r="A233" s="1098"/>
      <c r="B233" s="1101"/>
      <c r="C233" s="1104"/>
      <c r="D233" s="159" t="s">
        <v>377</v>
      </c>
      <c r="E233" s="160"/>
      <c r="F233" s="160"/>
      <c r="G233" s="189">
        <f t="shared" si="20"/>
        <v>0</v>
      </c>
      <c r="H233" s="48"/>
      <c r="I233" s="1106"/>
      <c r="J233" s="1107"/>
      <c r="K233" s="1107"/>
      <c r="L233" s="1107"/>
      <c r="M233" s="1224"/>
      <c r="N233" s="133"/>
      <c r="O233" s="1106"/>
      <c r="P233" s="1107"/>
      <c r="Q233" s="1111"/>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row>
    <row r="234" spans="1:58" s="49" customFormat="1" ht="11.25" customHeight="1">
      <c r="A234" s="1098"/>
      <c r="B234" s="1101"/>
      <c r="C234" s="1104"/>
      <c r="D234" s="159" t="s">
        <v>378</v>
      </c>
      <c r="E234" s="160"/>
      <c r="F234" s="160"/>
      <c r="G234" s="189">
        <f t="shared" si="20"/>
        <v>0</v>
      </c>
      <c r="H234" s="48"/>
      <c r="I234" s="1106"/>
      <c r="J234" s="1107"/>
      <c r="K234" s="1107"/>
      <c r="L234" s="1107"/>
      <c r="M234" s="1224"/>
      <c r="N234" s="133"/>
      <c r="O234" s="1106"/>
      <c r="P234" s="1107"/>
      <c r="Q234" s="1111"/>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row>
    <row r="235" spans="1:58" s="49" customFormat="1" ht="11.25" customHeight="1">
      <c r="A235" s="1098"/>
      <c r="B235" s="1101"/>
      <c r="C235" s="1104"/>
      <c r="D235" s="159" t="s">
        <v>379</v>
      </c>
      <c r="E235" s="160"/>
      <c r="F235" s="160"/>
      <c r="G235" s="189">
        <f t="shared" si="20"/>
        <v>0</v>
      </c>
      <c r="H235" s="48"/>
      <c r="I235" s="1106"/>
      <c r="J235" s="1107"/>
      <c r="K235" s="1107"/>
      <c r="L235" s="1107"/>
      <c r="M235" s="1224"/>
      <c r="N235" s="133"/>
      <c r="O235" s="1106"/>
      <c r="P235" s="1107"/>
      <c r="Q235" s="1111"/>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row>
    <row r="236" spans="1:58" s="49" customFormat="1" ht="11.25" customHeight="1">
      <c r="A236" s="1098"/>
      <c r="B236" s="1101"/>
      <c r="C236" s="1104"/>
      <c r="D236" s="159" t="s">
        <v>380</v>
      </c>
      <c r="E236" s="160"/>
      <c r="F236" s="160"/>
      <c r="G236" s="189">
        <f t="shared" si="20"/>
        <v>0</v>
      </c>
      <c r="H236" s="48"/>
      <c r="I236" s="1106"/>
      <c r="J236" s="1107"/>
      <c r="K236" s="1107"/>
      <c r="L236" s="1107"/>
      <c r="M236" s="1224"/>
      <c r="N236" s="133"/>
      <c r="O236" s="1106"/>
      <c r="P236" s="1107"/>
      <c r="Q236" s="1111"/>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row>
    <row r="237" spans="1:58" s="49" customFormat="1" ht="11.25" customHeight="1">
      <c r="A237" s="1098"/>
      <c r="B237" s="1101"/>
      <c r="C237" s="1104"/>
      <c r="D237" s="161" t="s">
        <v>381</v>
      </c>
      <c r="E237" s="162"/>
      <c r="F237" s="162">
        <v>1</v>
      </c>
      <c r="G237" s="190">
        <f t="shared" si="20"/>
        <v>1</v>
      </c>
      <c r="H237" s="48"/>
      <c r="I237" s="1106"/>
      <c r="J237" s="1107"/>
      <c r="K237" s="1107"/>
      <c r="L237" s="1107"/>
      <c r="M237" s="1224"/>
      <c r="N237" s="133"/>
      <c r="O237" s="1106"/>
      <c r="P237" s="1107"/>
      <c r="Q237" s="1111"/>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row>
    <row r="238" spans="1:58" s="49" customFormat="1" ht="11.25" customHeight="1">
      <c r="A238" s="1099"/>
      <c r="B238" s="1102"/>
      <c r="C238" s="1105"/>
      <c r="D238" s="174" t="s">
        <v>369</v>
      </c>
      <c r="E238" s="175">
        <f>SUM(E229:E237)</f>
        <v>0</v>
      </c>
      <c r="F238" s="175">
        <f>SUM(F229:F237)</f>
        <v>1</v>
      </c>
      <c r="G238" s="134">
        <f>SUM(E229:F237)</f>
        <v>1</v>
      </c>
      <c r="H238" s="154"/>
      <c r="I238" s="1106"/>
      <c r="J238" s="1107"/>
      <c r="K238" s="1107"/>
      <c r="L238" s="1107"/>
      <c r="M238" s="1224"/>
      <c r="N238" s="133"/>
      <c r="O238" s="1106"/>
      <c r="P238" s="1107"/>
      <c r="Q238" s="1111"/>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row>
    <row r="239" spans="1:58" s="47" customFormat="1" ht="11.25" customHeight="1">
      <c r="A239" s="1265">
        <v>24</v>
      </c>
      <c r="B239" s="1116" t="s">
        <v>221</v>
      </c>
      <c r="C239" s="1197" t="s">
        <v>222</v>
      </c>
      <c r="D239" s="163" t="s">
        <v>372</v>
      </c>
      <c r="E239" s="164"/>
      <c r="F239" s="164"/>
      <c r="G239" s="191">
        <f>SUM(E239:F239)</f>
        <v>0</v>
      </c>
      <c r="H239" s="50"/>
      <c r="I239" s="1223" t="s">
        <v>328</v>
      </c>
      <c r="J239" s="1109" t="s">
        <v>38</v>
      </c>
      <c r="K239" s="1109" t="s">
        <v>328</v>
      </c>
      <c r="L239" s="1109" t="s">
        <v>328</v>
      </c>
      <c r="M239" s="1113" t="s">
        <v>49</v>
      </c>
      <c r="N239" s="133"/>
      <c r="O239" s="1134" t="s">
        <v>50</v>
      </c>
      <c r="P239" s="1132" t="s">
        <v>49</v>
      </c>
      <c r="Q239" s="1112" t="s">
        <v>49</v>
      </c>
    </row>
    <row r="240" spans="1:58" s="47" customFormat="1" ht="11.25" customHeight="1">
      <c r="A240" s="1266"/>
      <c r="B240" s="1117"/>
      <c r="C240" s="1168"/>
      <c r="D240" s="165" t="s">
        <v>374</v>
      </c>
      <c r="E240" s="166"/>
      <c r="F240" s="166"/>
      <c r="G240" s="192">
        <f t="shared" ref="G240:G247" si="21">SUM(E240:F240)</f>
        <v>0</v>
      </c>
      <c r="H240" s="50"/>
      <c r="I240" s="1110"/>
      <c r="J240" s="1109"/>
      <c r="K240" s="1109"/>
      <c r="L240" s="1109"/>
      <c r="M240" s="1113"/>
      <c r="N240" s="133"/>
      <c r="O240" s="1110"/>
      <c r="P240" s="1109"/>
      <c r="Q240" s="1113"/>
    </row>
    <row r="241" spans="1:58" s="47" customFormat="1" ht="11.25" customHeight="1">
      <c r="A241" s="1266"/>
      <c r="B241" s="1117"/>
      <c r="C241" s="1168"/>
      <c r="D241" s="165" t="s">
        <v>375</v>
      </c>
      <c r="E241" s="166"/>
      <c r="F241" s="166"/>
      <c r="G241" s="192">
        <f t="shared" si="21"/>
        <v>0</v>
      </c>
      <c r="H241" s="50"/>
      <c r="I241" s="1110"/>
      <c r="J241" s="1109"/>
      <c r="K241" s="1109"/>
      <c r="L241" s="1109"/>
      <c r="M241" s="1113"/>
      <c r="N241" s="133"/>
      <c r="O241" s="1110"/>
      <c r="P241" s="1109"/>
      <c r="Q241" s="1113"/>
    </row>
    <row r="242" spans="1:58" s="47" customFormat="1" ht="11.25" customHeight="1">
      <c r="A242" s="1266"/>
      <c r="B242" s="1117"/>
      <c r="C242" s="1168"/>
      <c r="D242" s="165" t="s">
        <v>376</v>
      </c>
      <c r="E242" s="166"/>
      <c r="F242" s="166"/>
      <c r="G242" s="192">
        <f t="shared" si="21"/>
        <v>0</v>
      </c>
      <c r="H242" s="50"/>
      <c r="I242" s="1110"/>
      <c r="J242" s="1109"/>
      <c r="K242" s="1109"/>
      <c r="L242" s="1109"/>
      <c r="M242" s="1113"/>
      <c r="N242" s="133"/>
      <c r="O242" s="1110"/>
      <c r="P242" s="1109"/>
      <c r="Q242" s="1113"/>
    </row>
    <row r="243" spans="1:58" s="47" customFormat="1" ht="11.25" customHeight="1">
      <c r="A243" s="1266"/>
      <c r="B243" s="1117"/>
      <c r="C243" s="1168"/>
      <c r="D243" s="165" t="s">
        <v>377</v>
      </c>
      <c r="E243" s="166"/>
      <c r="F243" s="166"/>
      <c r="G243" s="192">
        <f t="shared" si="21"/>
        <v>0</v>
      </c>
      <c r="H243" s="50"/>
      <c r="I243" s="1110"/>
      <c r="J243" s="1109"/>
      <c r="K243" s="1109"/>
      <c r="L243" s="1109"/>
      <c r="M243" s="1113"/>
      <c r="N243" s="133"/>
      <c r="O243" s="1110"/>
      <c r="P243" s="1109"/>
      <c r="Q243" s="1113"/>
    </row>
    <row r="244" spans="1:58" s="47" customFormat="1" ht="11.25" customHeight="1">
      <c r="A244" s="1266"/>
      <c r="B244" s="1117"/>
      <c r="C244" s="1168"/>
      <c r="D244" s="165" t="s">
        <v>378</v>
      </c>
      <c r="E244" s="166"/>
      <c r="F244" s="166"/>
      <c r="G244" s="192">
        <f t="shared" si="21"/>
        <v>0</v>
      </c>
      <c r="H244" s="50"/>
      <c r="I244" s="1110"/>
      <c r="J244" s="1109"/>
      <c r="K244" s="1109"/>
      <c r="L244" s="1109"/>
      <c r="M244" s="1113"/>
      <c r="N244" s="133"/>
      <c r="O244" s="1110"/>
      <c r="P244" s="1109"/>
      <c r="Q244" s="1113"/>
    </row>
    <row r="245" spans="1:58" s="47" customFormat="1" ht="11.25" customHeight="1">
      <c r="A245" s="1266"/>
      <c r="B245" s="1117"/>
      <c r="C245" s="1168"/>
      <c r="D245" s="165" t="s">
        <v>379</v>
      </c>
      <c r="E245" s="166"/>
      <c r="F245" s="166"/>
      <c r="G245" s="192">
        <f t="shared" si="21"/>
        <v>0</v>
      </c>
      <c r="H245" s="50"/>
      <c r="I245" s="1110"/>
      <c r="J245" s="1109"/>
      <c r="K245" s="1109"/>
      <c r="L245" s="1109"/>
      <c r="M245" s="1113"/>
      <c r="N245" s="133"/>
      <c r="O245" s="1110"/>
      <c r="P245" s="1109"/>
      <c r="Q245" s="1113"/>
    </row>
    <row r="246" spans="1:58" s="47" customFormat="1" ht="11.25" customHeight="1">
      <c r="A246" s="1266"/>
      <c r="B246" s="1117"/>
      <c r="C246" s="1168"/>
      <c r="D246" s="165" t="s">
        <v>380</v>
      </c>
      <c r="E246" s="166"/>
      <c r="F246" s="166"/>
      <c r="G246" s="192">
        <f t="shared" si="21"/>
        <v>0</v>
      </c>
      <c r="H246" s="50"/>
      <c r="I246" s="1110"/>
      <c r="J246" s="1109"/>
      <c r="K246" s="1109"/>
      <c r="L246" s="1109"/>
      <c r="M246" s="1113"/>
      <c r="N246" s="133"/>
      <c r="O246" s="1110"/>
      <c r="P246" s="1109"/>
      <c r="Q246" s="1113"/>
    </row>
    <row r="247" spans="1:58" s="47" customFormat="1" ht="11.25" customHeight="1">
      <c r="A247" s="1266"/>
      <c r="B247" s="1117"/>
      <c r="C247" s="1168"/>
      <c r="D247" s="181" t="s">
        <v>381</v>
      </c>
      <c r="E247" s="182"/>
      <c r="F247" s="182">
        <v>1</v>
      </c>
      <c r="G247" s="194">
        <f t="shared" si="21"/>
        <v>1</v>
      </c>
      <c r="H247" s="50"/>
      <c r="I247" s="1110"/>
      <c r="J247" s="1109"/>
      <c r="K247" s="1109"/>
      <c r="L247" s="1109"/>
      <c r="M247" s="1113"/>
      <c r="N247" s="133"/>
      <c r="O247" s="1110"/>
      <c r="P247" s="1109"/>
      <c r="Q247" s="1113"/>
    </row>
    <row r="248" spans="1:58" s="47" customFormat="1" ht="11.25" customHeight="1">
      <c r="A248" s="1268"/>
      <c r="B248" s="1118"/>
      <c r="C248" s="1198"/>
      <c r="D248" s="183" t="s">
        <v>369</v>
      </c>
      <c r="E248" s="184">
        <f>SUM(E239:E247)</f>
        <v>0</v>
      </c>
      <c r="F248" s="184">
        <f>SUM(F239:F247)</f>
        <v>1</v>
      </c>
      <c r="G248" s="185">
        <f>SUM(E239:F247)</f>
        <v>1</v>
      </c>
      <c r="H248" s="154"/>
      <c r="I248" s="1110"/>
      <c r="J248" s="1109"/>
      <c r="K248" s="1109"/>
      <c r="L248" s="1109"/>
      <c r="M248" s="1113"/>
      <c r="N248" s="133"/>
      <c r="O248" s="1135"/>
      <c r="P248" s="1133"/>
      <c r="Q248" s="1114"/>
    </row>
    <row r="249" spans="1:58" s="49" customFormat="1" ht="11.25" customHeight="1">
      <c r="A249" s="1097">
        <v>25</v>
      </c>
      <c r="B249" s="1100" t="s">
        <v>228</v>
      </c>
      <c r="C249" s="1103" t="s">
        <v>229</v>
      </c>
      <c r="D249" s="179" t="s">
        <v>372</v>
      </c>
      <c r="E249" s="180"/>
      <c r="F249" s="180"/>
      <c r="G249" s="195">
        <f>SUM(E249:F249)</f>
        <v>0</v>
      </c>
      <c r="H249" s="48"/>
      <c r="I249" s="1106" t="s">
        <v>50</v>
      </c>
      <c r="J249" s="1107" t="s">
        <v>50</v>
      </c>
      <c r="K249" s="1107" t="s">
        <v>38</v>
      </c>
      <c r="L249" s="1107" t="s">
        <v>328</v>
      </c>
      <c r="M249" s="1108" t="s">
        <v>328</v>
      </c>
      <c r="N249" s="133"/>
      <c r="O249" s="1106" t="s">
        <v>50</v>
      </c>
      <c r="P249" s="1107" t="s">
        <v>49</v>
      </c>
      <c r="Q249" s="1111" t="s">
        <v>49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row>
    <row r="250" spans="1:58" s="49" customFormat="1" ht="11.25" customHeight="1">
      <c r="A250" s="1098"/>
      <c r="B250" s="1101"/>
      <c r="C250" s="1104"/>
      <c r="D250" s="159" t="s">
        <v>374</v>
      </c>
      <c r="E250" s="160"/>
      <c r="F250" s="160"/>
      <c r="G250" s="189">
        <f t="shared" ref="G250:G257" si="22">SUM(E250:F250)</f>
        <v>0</v>
      </c>
      <c r="H250" s="48"/>
      <c r="I250" s="1106"/>
      <c r="J250" s="1107"/>
      <c r="K250" s="1107"/>
      <c r="L250" s="1107"/>
      <c r="M250" s="1108"/>
      <c r="N250" s="133"/>
      <c r="O250" s="1106"/>
      <c r="P250" s="1107"/>
      <c r="Q250" s="1111"/>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row>
    <row r="251" spans="1:58" s="49" customFormat="1" ht="11.25" customHeight="1">
      <c r="A251" s="1098"/>
      <c r="B251" s="1101"/>
      <c r="C251" s="1104"/>
      <c r="D251" s="159" t="s">
        <v>375</v>
      </c>
      <c r="E251" s="160">
        <v>0.98360000000000003</v>
      </c>
      <c r="F251" s="160"/>
      <c r="G251" s="189">
        <f t="shared" si="22"/>
        <v>0.98360000000000003</v>
      </c>
      <c r="H251" s="48"/>
      <c r="I251" s="1106"/>
      <c r="J251" s="1107"/>
      <c r="K251" s="1107"/>
      <c r="L251" s="1107"/>
      <c r="M251" s="1108"/>
      <c r="N251" s="133"/>
      <c r="O251" s="1106"/>
      <c r="P251" s="1107"/>
      <c r="Q251" s="1111"/>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row>
    <row r="252" spans="1:58" s="49" customFormat="1" ht="11.25" customHeight="1">
      <c r="A252" s="1098"/>
      <c r="B252" s="1101"/>
      <c r="C252" s="1104"/>
      <c r="D252" s="159" t="s">
        <v>376</v>
      </c>
      <c r="E252" s="160"/>
      <c r="F252" s="160"/>
      <c r="G252" s="189">
        <f t="shared" si="22"/>
        <v>0</v>
      </c>
      <c r="H252" s="48"/>
      <c r="I252" s="1106"/>
      <c r="J252" s="1107"/>
      <c r="K252" s="1107"/>
      <c r="L252" s="1107"/>
      <c r="M252" s="1108"/>
      <c r="N252" s="133"/>
      <c r="O252" s="1106"/>
      <c r="P252" s="1107"/>
      <c r="Q252" s="1111"/>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row>
    <row r="253" spans="1:58" s="49" customFormat="1" ht="11.25" customHeight="1">
      <c r="A253" s="1098"/>
      <c r="B253" s="1101"/>
      <c r="C253" s="1104"/>
      <c r="D253" s="159" t="s">
        <v>377</v>
      </c>
      <c r="E253" s="160"/>
      <c r="F253" s="160"/>
      <c r="G253" s="189">
        <f t="shared" si="22"/>
        <v>0</v>
      </c>
      <c r="H253" s="48"/>
      <c r="I253" s="1106"/>
      <c r="J253" s="1107"/>
      <c r="K253" s="1107"/>
      <c r="L253" s="1107"/>
      <c r="M253" s="1108"/>
      <c r="N253" s="133"/>
      <c r="O253" s="1106"/>
      <c r="P253" s="1107"/>
      <c r="Q253" s="1111"/>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row>
    <row r="254" spans="1:58" s="49" customFormat="1" ht="11.25" customHeight="1">
      <c r="A254" s="1098"/>
      <c r="B254" s="1101"/>
      <c r="C254" s="1104"/>
      <c r="D254" s="159" t="s">
        <v>378</v>
      </c>
      <c r="E254" s="160">
        <v>8.2000000000000007E-3</v>
      </c>
      <c r="F254" s="160"/>
      <c r="G254" s="189">
        <f t="shared" si="22"/>
        <v>8.2000000000000007E-3</v>
      </c>
      <c r="H254" s="48"/>
      <c r="I254" s="1106"/>
      <c r="J254" s="1107"/>
      <c r="K254" s="1107"/>
      <c r="L254" s="1107"/>
      <c r="M254" s="1108"/>
      <c r="N254" s="133"/>
      <c r="O254" s="1106"/>
      <c r="P254" s="1107"/>
      <c r="Q254" s="1111"/>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row>
    <row r="255" spans="1:58" s="49" customFormat="1" ht="11.25" customHeight="1">
      <c r="A255" s="1098"/>
      <c r="B255" s="1101"/>
      <c r="C255" s="1104"/>
      <c r="D255" s="159" t="s">
        <v>379</v>
      </c>
      <c r="E255" s="160">
        <v>6.1999999999999998E-3</v>
      </c>
      <c r="F255" s="160">
        <v>2E-3</v>
      </c>
      <c r="G255" s="189">
        <f t="shared" si="22"/>
        <v>8.199999999999999E-3</v>
      </c>
      <c r="H255" s="48"/>
      <c r="I255" s="1106"/>
      <c r="J255" s="1107"/>
      <c r="K255" s="1107"/>
      <c r="L255" s="1107"/>
      <c r="M255" s="1108"/>
      <c r="N255" s="133"/>
      <c r="O255" s="1106"/>
      <c r="P255" s="1107"/>
      <c r="Q255" s="1111"/>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row>
    <row r="256" spans="1:58" s="49" customFormat="1" ht="11.25" customHeight="1">
      <c r="A256" s="1098"/>
      <c r="B256" s="1101"/>
      <c r="C256" s="1104"/>
      <c r="D256" s="159" t="s">
        <v>380</v>
      </c>
      <c r="E256" s="160"/>
      <c r="F256" s="160"/>
      <c r="G256" s="189">
        <f t="shared" si="22"/>
        <v>0</v>
      </c>
      <c r="H256" s="48"/>
      <c r="I256" s="1106"/>
      <c r="J256" s="1107"/>
      <c r="K256" s="1107"/>
      <c r="L256" s="1107"/>
      <c r="M256" s="1108"/>
      <c r="N256" s="133"/>
      <c r="O256" s="1106"/>
      <c r="P256" s="1107"/>
      <c r="Q256" s="1111"/>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row>
    <row r="257" spans="1:58" s="49" customFormat="1" ht="11.25" customHeight="1">
      <c r="A257" s="1098"/>
      <c r="B257" s="1101"/>
      <c r="C257" s="1104"/>
      <c r="D257" s="161" t="s">
        <v>381</v>
      </c>
      <c r="E257" s="162"/>
      <c r="F257" s="162"/>
      <c r="G257" s="190">
        <f t="shared" si="22"/>
        <v>0</v>
      </c>
      <c r="H257" s="48"/>
      <c r="I257" s="1106"/>
      <c r="J257" s="1107"/>
      <c r="K257" s="1107"/>
      <c r="L257" s="1107"/>
      <c r="M257" s="1108"/>
      <c r="N257" s="133"/>
      <c r="O257" s="1106"/>
      <c r="P257" s="1107"/>
      <c r="Q257" s="1111"/>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row>
    <row r="258" spans="1:58" s="49" customFormat="1" ht="11.25" customHeight="1">
      <c r="A258" s="1099"/>
      <c r="B258" s="1102"/>
      <c r="C258" s="1105"/>
      <c r="D258" s="174" t="s">
        <v>369</v>
      </c>
      <c r="E258" s="175">
        <f>SUM(E249:E257)</f>
        <v>0.998</v>
      </c>
      <c r="F258" s="175">
        <f>SUM(F249:F257)</f>
        <v>2E-3</v>
      </c>
      <c r="G258" s="134">
        <f>SUM(E249:F257)</f>
        <v>1</v>
      </c>
      <c r="H258" s="154"/>
      <c r="I258" s="1106"/>
      <c r="J258" s="1107"/>
      <c r="K258" s="1107"/>
      <c r="L258" s="1107"/>
      <c r="M258" s="1108"/>
      <c r="N258" s="133"/>
      <c r="O258" s="1106"/>
      <c r="P258" s="1107"/>
      <c r="Q258" s="1111"/>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row>
    <row r="259" spans="1:58" s="49" customFormat="1" ht="11.25" customHeight="1">
      <c r="A259" s="1269">
        <v>26</v>
      </c>
      <c r="B259" s="1199" t="s">
        <v>235</v>
      </c>
      <c r="C259" s="1201" t="s">
        <v>397</v>
      </c>
      <c r="D259" s="710" t="s">
        <v>372</v>
      </c>
      <c r="E259" s="711"/>
      <c r="F259" s="711"/>
      <c r="G259" s="712">
        <f>SUM(E259:F259)</f>
        <v>0</v>
      </c>
      <c r="H259" s="713"/>
      <c r="I259" s="1143" t="s">
        <v>328</v>
      </c>
      <c r="J259" s="1227" t="s">
        <v>328</v>
      </c>
      <c r="K259" s="1227" t="s">
        <v>328</v>
      </c>
      <c r="L259" s="1227" t="s">
        <v>38</v>
      </c>
      <c r="M259" s="1229" t="s">
        <v>328</v>
      </c>
      <c r="N259" s="133"/>
      <c r="O259" s="1234" t="s">
        <v>38</v>
      </c>
      <c r="P259" s="1226" t="s">
        <v>38</v>
      </c>
      <c r="Q259" s="1230" t="s">
        <v>49</v>
      </c>
    </row>
    <row r="260" spans="1:58" s="49" customFormat="1" ht="11.25" customHeight="1">
      <c r="A260" s="1270"/>
      <c r="B260" s="1171"/>
      <c r="C260" s="1174"/>
      <c r="D260" s="695" t="s">
        <v>374</v>
      </c>
      <c r="E260" s="696"/>
      <c r="F260" s="696"/>
      <c r="G260" s="715">
        <f t="shared" ref="G260:G267" si="23">SUM(E260:F260)</f>
        <v>0</v>
      </c>
      <c r="H260" s="713"/>
      <c r="I260" s="1143"/>
      <c r="J260" s="1227"/>
      <c r="K260" s="1227"/>
      <c r="L260" s="1227"/>
      <c r="M260" s="1229"/>
      <c r="N260" s="133"/>
      <c r="O260" s="1143"/>
      <c r="P260" s="1227"/>
      <c r="Q260" s="1127"/>
    </row>
    <row r="261" spans="1:58" s="49" customFormat="1" ht="11.25" customHeight="1">
      <c r="A261" s="1270"/>
      <c r="B261" s="1171"/>
      <c r="C261" s="1174"/>
      <c r="D261" s="695" t="s">
        <v>375</v>
      </c>
      <c r="E261" s="696"/>
      <c r="F261" s="696">
        <v>0.35</v>
      </c>
      <c r="G261" s="715">
        <f t="shared" si="23"/>
        <v>0.35</v>
      </c>
      <c r="H261" s="713"/>
      <c r="I261" s="1143"/>
      <c r="J261" s="1227"/>
      <c r="K261" s="1227"/>
      <c r="L261" s="1227"/>
      <c r="M261" s="1229"/>
      <c r="N261" s="133"/>
      <c r="O261" s="1143"/>
      <c r="P261" s="1227"/>
      <c r="Q261" s="1127"/>
    </row>
    <row r="262" spans="1:58" s="49" customFormat="1" ht="11.25" customHeight="1">
      <c r="A262" s="1270"/>
      <c r="B262" s="1171"/>
      <c r="C262" s="1174"/>
      <c r="D262" s="695" t="s">
        <v>376</v>
      </c>
      <c r="E262" s="696"/>
      <c r="F262" s="696"/>
      <c r="G262" s="715">
        <f t="shared" si="23"/>
        <v>0</v>
      </c>
      <c r="H262" s="713"/>
      <c r="I262" s="1143"/>
      <c r="J262" s="1227"/>
      <c r="K262" s="1227"/>
      <c r="L262" s="1227"/>
      <c r="M262" s="1229"/>
      <c r="N262" s="133"/>
      <c r="O262" s="1143"/>
      <c r="P262" s="1227"/>
      <c r="Q262" s="1127"/>
    </row>
    <row r="263" spans="1:58" s="49" customFormat="1" ht="11.25" customHeight="1">
      <c r="A263" s="1270"/>
      <c r="B263" s="1171"/>
      <c r="C263" s="1174"/>
      <c r="D263" s="695" t="s">
        <v>377</v>
      </c>
      <c r="E263" s="696"/>
      <c r="F263" s="696"/>
      <c r="G263" s="715">
        <f t="shared" si="23"/>
        <v>0</v>
      </c>
      <c r="H263" s="713"/>
      <c r="I263" s="1143"/>
      <c r="J263" s="1227"/>
      <c r="K263" s="1227"/>
      <c r="L263" s="1227"/>
      <c r="M263" s="1229"/>
      <c r="N263" s="133"/>
      <c r="O263" s="1143"/>
      <c r="P263" s="1227"/>
      <c r="Q263" s="1127"/>
    </row>
    <row r="264" spans="1:58" s="49" customFormat="1" ht="11.25" customHeight="1">
      <c r="A264" s="1270"/>
      <c r="B264" s="1171"/>
      <c r="C264" s="1174"/>
      <c r="D264" s="695" t="s">
        <v>378</v>
      </c>
      <c r="E264" s="696"/>
      <c r="F264" s="696">
        <v>0.15</v>
      </c>
      <c r="G264" s="715">
        <f t="shared" si="23"/>
        <v>0.15</v>
      </c>
      <c r="H264" s="713"/>
      <c r="I264" s="1143"/>
      <c r="J264" s="1227"/>
      <c r="K264" s="1227"/>
      <c r="L264" s="1227"/>
      <c r="M264" s="1229"/>
      <c r="N264" s="133"/>
      <c r="O264" s="1143"/>
      <c r="P264" s="1227"/>
      <c r="Q264" s="1127"/>
    </row>
    <row r="265" spans="1:58" s="49" customFormat="1" ht="11.25" customHeight="1">
      <c r="A265" s="1270"/>
      <c r="B265" s="1171"/>
      <c r="C265" s="1174"/>
      <c r="D265" s="695" t="s">
        <v>379</v>
      </c>
      <c r="E265" s="696">
        <v>0.19</v>
      </c>
      <c r="F265" s="696"/>
      <c r="G265" s="715">
        <f t="shared" si="23"/>
        <v>0.19</v>
      </c>
      <c r="H265" s="713"/>
      <c r="I265" s="1143"/>
      <c r="J265" s="1227"/>
      <c r="K265" s="1227"/>
      <c r="L265" s="1227"/>
      <c r="M265" s="1229"/>
      <c r="N265" s="133"/>
      <c r="O265" s="1143"/>
      <c r="P265" s="1227"/>
      <c r="Q265" s="1127"/>
    </row>
    <row r="266" spans="1:58" s="49" customFormat="1" ht="11.25" customHeight="1">
      <c r="A266" s="1270"/>
      <c r="B266" s="1171"/>
      <c r="C266" s="1174"/>
      <c r="D266" s="695" t="s">
        <v>380</v>
      </c>
      <c r="E266" s="696"/>
      <c r="F266" s="696"/>
      <c r="G266" s="715">
        <f t="shared" si="23"/>
        <v>0</v>
      </c>
      <c r="H266" s="713"/>
      <c r="I266" s="1143"/>
      <c r="J266" s="1227"/>
      <c r="K266" s="1227"/>
      <c r="L266" s="1227"/>
      <c r="M266" s="1229"/>
      <c r="N266" s="133"/>
      <c r="O266" s="1143"/>
      <c r="P266" s="1227"/>
      <c r="Q266" s="1127"/>
    </row>
    <row r="267" spans="1:58" s="49" customFormat="1" ht="11.25" customHeight="1">
      <c r="A267" s="1270"/>
      <c r="B267" s="1171"/>
      <c r="C267" s="1174"/>
      <c r="D267" s="716" t="s">
        <v>381</v>
      </c>
      <c r="E267" s="717"/>
      <c r="F267" s="717">
        <v>0.31</v>
      </c>
      <c r="G267" s="718">
        <f t="shared" si="23"/>
        <v>0.31</v>
      </c>
      <c r="H267" s="713"/>
      <c r="I267" s="1143"/>
      <c r="J267" s="1227"/>
      <c r="K267" s="1227"/>
      <c r="L267" s="1227"/>
      <c r="M267" s="1229"/>
      <c r="N267" s="133"/>
      <c r="O267" s="1143"/>
      <c r="P267" s="1227"/>
      <c r="Q267" s="1127"/>
    </row>
    <row r="268" spans="1:58" s="49" customFormat="1" ht="11.25" customHeight="1">
      <c r="A268" s="1271"/>
      <c r="B268" s="1200"/>
      <c r="C268" s="1202"/>
      <c r="D268" s="719" t="s">
        <v>369</v>
      </c>
      <c r="E268" s="720">
        <f>SUM(E259:E267)</f>
        <v>0.19</v>
      </c>
      <c r="F268" s="720">
        <f>SUM(F259:F267)</f>
        <v>0.81</v>
      </c>
      <c r="G268" s="721">
        <f>SUM(E259:F267)</f>
        <v>1</v>
      </c>
      <c r="H268" s="722"/>
      <c r="I268" s="1143"/>
      <c r="J268" s="1227"/>
      <c r="K268" s="1227"/>
      <c r="L268" s="1227"/>
      <c r="M268" s="1229"/>
      <c r="N268" s="133"/>
      <c r="O268" s="1235"/>
      <c r="P268" s="1228"/>
      <c r="Q268" s="1231"/>
    </row>
    <row r="269" spans="1:58" s="49" customFormat="1" ht="11.25" customHeight="1">
      <c r="A269" s="1097">
        <v>27</v>
      </c>
      <c r="B269" s="1100" t="s">
        <v>244</v>
      </c>
      <c r="C269" s="1122" t="s">
        <v>245</v>
      </c>
      <c r="D269" s="179" t="s">
        <v>372</v>
      </c>
      <c r="E269" s="180"/>
      <c r="F269" s="180"/>
      <c r="G269" s="195">
        <f>SUM(E269:F269)</f>
        <v>0</v>
      </c>
      <c r="H269" s="48"/>
      <c r="I269" s="1232" t="s">
        <v>398</v>
      </c>
      <c r="J269" s="1107" t="s">
        <v>328</v>
      </c>
      <c r="K269" s="1107" t="s">
        <v>328</v>
      </c>
      <c r="L269" s="1107" t="s">
        <v>38</v>
      </c>
      <c r="M269" s="1111"/>
      <c r="N269" s="133"/>
      <c r="O269" s="1106" t="s">
        <v>38</v>
      </c>
      <c r="P269" s="1107" t="s">
        <v>38</v>
      </c>
      <c r="Q269" s="1111" t="s">
        <v>49</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row>
    <row r="270" spans="1:58" s="49" customFormat="1" ht="11.25" customHeight="1">
      <c r="A270" s="1098"/>
      <c r="B270" s="1101"/>
      <c r="C270" s="1123"/>
      <c r="D270" s="159" t="s">
        <v>374</v>
      </c>
      <c r="E270" s="160"/>
      <c r="F270" s="160"/>
      <c r="G270" s="189">
        <f t="shared" ref="G270:G277" si="24">SUM(E270:F270)</f>
        <v>0</v>
      </c>
      <c r="H270" s="48"/>
      <c r="I270" s="1233"/>
      <c r="J270" s="1107"/>
      <c r="K270" s="1107"/>
      <c r="L270" s="1107"/>
      <c r="M270" s="1111"/>
      <c r="N270" s="133"/>
      <c r="O270" s="1106"/>
      <c r="P270" s="1107"/>
      <c r="Q270" s="1111"/>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row>
    <row r="271" spans="1:58" s="49" customFormat="1" ht="11.25" customHeight="1">
      <c r="A271" s="1098"/>
      <c r="B271" s="1101"/>
      <c r="C271" s="1123"/>
      <c r="D271" s="159" t="s">
        <v>375</v>
      </c>
      <c r="E271" s="160"/>
      <c r="F271" s="160"/>
      <c r="G271" s="189">
        <f t="shared" si="24"/>
        <v>0</v>
      </c>
      <c r="H271" s="48"/>
      <c r="I271" s="1233"/>
      <c r="J271" s="1107"/>
      <c r="K271" s="1107"/>
      <c r="L271" s="1107"/>
      <c r="M271" s="1111"/>
      <c r="N271" s="133"/>
      <c r="O271" s="1106"/>
      <c r="P271" s="1107"/>
      <c r="Q271" s="1111"/>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row>
    <row r="272" spans="1:58" s="49" customFormat="1" ht="11.25" customHeight="1">
      <c r="A272" s="1098"/>
      <c r="B272" s="1101"/>
      <c r="C272" s="1123"/>
      <c r="D272" s="159" t="s">
        <v>376</v>
      </c>
      <c r="E272" s="160"/>
      <c r="F272" s="160">
        <v>0.28660000000000002</v>
      </c>
      <c r="G272" s="189">
        <f t="shared" si="24"/>
        <v>0.28660000000000002</v>
      </c>
      <c r="H272" s="48"/>
      <c r="I272" s="1233"/>
      <c r="J272" s="1107"/>
      <c r="K272" s="1107"/>
      <c r="L272" s="1107"/>
      <c r="M272" s="1111"/>
      <c r="N272" s="133"/>
      <c r="O272" s="1106"/>
      <c r="P272" s="1107"/>
      <c r="Q272" s="1111"/>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row>
    <row r="273" spans="1:58" s="49" customFormat="1" ht="11.25" customHeight="1">
      <c r="A273" s="1098"/>
      <c r="B273" s="1101"/>
      <c r="C273" s="1123"/>
      <c r="D273" s="159" t="s">
        <v>377</v>
      </c>
      <c r="E273" s="160"/>
      <c r="F273" s="160"/>
      <c r="G273" s="189">
        <f t="shared" si="24"/>
        <v>0</v>
      </c>
      <c r="H273" s="48"/>
      <c r="I273" s="1233"/>
      <c r="J273" s="1107"/>
      <c r="K273" s="1107"/>
      <c r="L273" s="1107"/>
      <c r="M273" s="1111"/>
      <c r="N273" s="133"/>
      <c r="O273" s="1106"/>
      <c r="P273" s="1107"/>
      <c r="Q273" s="1111"/>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row>
    <row r="274" spans="1:58" s="49" customFormat="1" ht="11.25" customHeight="1">
      <c r="A274" s="1098"/>
      <c r="B274" s="1101"/>
      <c r="C274" s="1123"/>
      <c r="D274" s="159" t="s">
        <v>378</v>
      </c>
      <c r="E274" s="160">
        <v>0.71009999999999995</v>
      </c>
      <c r="F274" s="160"/>
      <c r="G274" s="189">
        <f t="shared" si="24"/>
        <v>0.71009999999999995</v>
      </c>
      <c r="H274" s="48"/>
      <c r="I274" s="1233"/>
      <c r="J274" s="1107"/>
      <c r="K274" s="1107"/>
      <c r="L274" s="1107"/>
      <c r="M274" s="1111"/>
      <c r="N274" s="133"/>
      <c r="O274" s="1106"/>
      <c r="P274" s="1107"/>
      <c r="Q274" s="1111"/>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row>
    <row r="275" spans="1:58" s="49" customFormat="1" ht="11.25" customHeight="1">
      <c r="A275" s="1098"/>
      <c r="B275" s="1101"/>
      <c r="C275" s="1123"/>
      <c r="D275" s="159" t="s">
        <v>379</v>
      </c>
      <c r="E275" s="160">
        <v>3.2000000000000002E-3</v>
      </c>
      <c r="F275" s="160"/>
      <c r="G275" s="189">
        <f t="shared" si="24"/>
        <v>3.2000000000000002E-3</v>
      </c>
      <c r="H275" s="48"/>
      <c r="I275" s="1233"/>
      <c r="J275" s="1107"/>
      <c r="K275" s="1107"/>
      <c r="L275" s="1107"/>
      <c r="M275" s="1111"/>
      <c r="N275" s="133"/>
      <c r="O275" s="1106"/>
      <c r="P275" s="1107"/>
      <c r="Q275" s="1111"/>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row>
    <row r="276" spans="1:58" s="49" customFormat="1" ht="11.25" customHeight="1">
      <c r="A276" s="1098"/>
      <c r="B276" s="1101"/>
      <c r="C276" s="1123"/>
      <c r="D276" s="159" t="s">
        <v>380</v>
      </c>
      <c r="E276" s="160" t="s">
        <v>105</v>
      </c>
      <c r="F276" s="160"/>
      <c r="G276" s="189">
        <f t="shared" si="24"/>
        <v>0</v>
      </c>
      <c r="H276" s="48"/>
      <c r="I276" s="1233"/>
      <c r="J276" s="1107"/>
      <c r="K276" s="1107"/>
      <c r="L276" s="1107"/>
      <c r="M276" s="1111"/>
      <c r="N276" s="133"/>
      <c r="O276" s="1106"/>
      <c r="P276" s="1107"/>
      <c r="Q276" s="1111"/>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row>
    <row r="277" spans="1:58" s="49" customFormat="1" ht="11.25" customHeight="1">
      <c r="A277" s="1098"/>
      <c r="B277" s="1101"/>
      <c r="C277" s="1123"/>
      <c r="D277" s="161" t="s">
        <v>381</v>
      </c>
      <c r="E277" s="162" t="s">
        <v>105</v>
      </c>
      <c r="F277" s="162"/>
      <c r="G277" s="190">
        <f t="shared" si="24"/>
        <v>0</v>
      </c>
      <c r="H277" s="48"/>
      <c r="I277" s="1233"/>
      <c r="J277" s="1107"/>
      <c r="K277" s="1107"/>
      <c r="L277" s="1107"/>
      <c r="M277" s="1111"/>
      <c r="N277" s="133"/>
      <c r="O277" s="1106"/>
      <c r="P277" s="1107"/>
      <c r="Q277" s="1111"/>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row>
    <row r="278" spans="1:58" s="49" customFormat="1" ht="11.25" customHeight="1">
      <c r="A278" s="1099"/>
      <c r="B278" s="1102"/>
      <c r="C278" s="1124"/>
      <c r="D278" s="169" t="s">
        <v>369</v>
      </c>
      <c r="E278" s="176">
        <f>SUM(E269:E277)</f>
        <v>0.71329999999999993</v>
      </c>
      <c r="F278" s="176">
        <f>SUM(F269:F277)</f>
        <v>0.28660000000000002</v>
      </c>
      <c r="G278" s="151">
        <f>SUM(E269:F277)</f>
        <v>0.9998999999999999</v>
      </c>
      <c r="H278" s="154"/>
      <c r="I278" s="1233"/>
      <c r="J278" s="1107"/>
      <c r="K278" s="1107"/>
      <c r="L278" s="1107"/>
      <c r="M278" s="1111"/>
      <c r="N278" s="133"/>
      <c r="O278" s="1106"/>
      <c r="P278" s="1107"/>
      <c r="Q278" s="1111"/>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row>
    <row r="279" spans="1:58" s="49" customFormat="1" ht="11.25" customHeight="1">
      <c r="A279" s="1265">
        <v>28</v>
      </c>
      <c r="B279" s="1116" t="s">
        <v>254</v>
      </c>
      <c r="C279" s="1119" t="s">
        <v>255</v>
      </c>
      <c r="D279" s="163" t="s">
        <v>372</v>
      </c>
      <c r="E279" s="164">
        <v>1</v>
      </c>
      <c r="F279" s="164"/>
      <c r="G279" s="191">
        <f>SUM(E279:F279)</f>
        <v>1</v>
      </c>
      <c r="H279" s="48"/>
      <c r="I279" s="1110" t="s">
        <v>38</v>
      </c>
      <c r="J279" s="1109" t="s">
        <v>328</v>
      </c>
      <c r="K279" s="1109" t="s">
        <v>328</v>
      </c>
      <c r="L279" s="1109" t="s">
        <v>328</v>
      </c>
      <c r="M279" s="1225" t="s">
        <v>328</v>
      </c>
      <c r="N279" s="133"/>
      <c r="O279" s="1134" t="s">
        <v>50</v>
      </c>
      <c r="P279" s="1132" t="s">
        <v>49</v>
      </c>
      <c r="Q279" s="1112" t="s">
        <v>49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row>
    <row r="280" spans="1:58" s="49" customFormat="1" ht="11.25" customHeight="1">
      <c r="A280" s="1266"/>
      <c r="B280" s="1117"/>
      <c r="C280" s="1120"/>
      <c r="D280" s="165" t="s">
        <v>374</v>
      </c>
      <c r="E280" s="166"/>
      <c r="F280" s="166"/>
      <c r="G280" s="192">
        <f t="shared" ref="G280:G287" si="25">SUM(E280:F280)</f>
        <v>0</v>
      </c>
      <c r="H280" s="48"/>
      <c r="I280" s="1110"/>
      <c r="J280" s="1109"/>
      <c r="K280" s="1109"/>
      <c r="L280" s="1109"/>
      <c r="M280" s="1225"/>
      <c r="N280" s="133"/>
      <c r="O280" s="1110"/>
      <c r="P280" s="1109"/>
      <c r="Q280" s="1113"/>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row>
    <row r="281" spans="1:58" s="49" customFormat="1" ht="11.25" customHeight="1">
      <c r="A281" s="1266"/>
      <c r="B281" s="1117"/>
      <c r="C281" s="1120"/>
      <c r="D281" s="165" t="s">
        <v>375</v>
      </c>
      <c r="E281" s="166"/>
      <c r="F281" s="166"/>
      <c r="G281" s="192">
        <f t="shared" si="25"/>
        <v>0</v>
      </c>
      <c r="H281" s="48"/>
      <c r="I281" s="1110"/>
      <c r="J281" s="1109"/>
      <c r="K281" s="1109"/>
      <c r="L281" s="1109"/>
      <c r="M281" s="1225"/>
      <c r="N281" s="133"/>
      <c r="O281" s="1110"/>
      <c r="P281" s="1109"/>
      <c r="Q281" s="1113"/>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row>
    <row r="282" spans="1:58" s="49" customFormat="1" ht="11.25" customHeight="1">
      <c r="A282" s="1266"/>
      <c r="B282" s="1117"/>
      <c r="C282" s="1120"/>
      <c r="D282" s="165" t="s">
        <v>376</v>
      </c>
      <c r="E282" s="166"/>
      <c r="F282" s="166"/>
      <c r="G282" s="192">
        <f t="shared" si="25"/>
        <v>0</v>
      </c>
      <c r="H282" s="48"/>
      <c r="I282" s="1110"/>
      <c r="J282" s="1109"/>
      <c r="K282" s="1109"/>
      <c r="L282" s="1109"/>
      <c r="M282" s="1225"/>
      <c r="N282" s="133"/>
      <c r="O282" s="1110"/>
      <c r="P282" s="1109"/>
      <c r="Q282" s="1113"/>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row>
    <row r="283" spans="1:58" s="49" customFormat="1" ht="11.25" customHeight="1">
      <c r="A283" s="1266"/>
      <c r="B283" s="1117"/>
      <c r="C283" s="1120"/>
      <c r="D283" s="165" t="s">
        <v>377</v>
      </c>
      <c r="E283" s="166"/>
      <c r="F283" s="166"/>
      <c r="G283" s="192">
        <f t="shared" si="25"/>
        <v>0</v>
      </c>
      <c r="H283" s="48"/>
      <c r="I283" s="1110"/>
      <c r="J283" s="1109"/>
      <c r="K283" s="1109"/>
      <c r="L283" s="1109"/>
      <c r="M283" s="1225"/>
      <c r="N283" s="133"/>
      <c r="O283" s="1110"/>
      <c r="P283" s="1109"/>
      <c r="Q283" s="1113"/>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row>
    <row r="284" spans="1:58" s="49" customFormat="1" ht="11.25" customHeight="1">
      <c r="A284" s="1266"/>
      <c r="B284" s="1117"/>
      <c r="C284" s="1120"/>
      <c r="D284" s="165" t="s">
        <v>378</v>
      </c>
      <c r="E284" s="166"/>
      <c r="F284" s="166"/>
      <c r="G284" s="192">
        <f t="shared" si="25"/>
        <v>0</v>
      </c>
      <c r="H284" s="48"/>
      <c r="I284" s="1110"/>
      <c r="J284" s="1109"/>
      <c r="K284" s="1109"/>
      <c r="L284" s="1109"/>
      <c r="M284" s="1225"/>
      <c r="N284" s="133"/>
      <c r="O284" s="1110"/>
      <c r="P284" s="1109"/>
      <c r="Q284" s="1113"/>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row>
    <row r="285" spans="1:58" s="49" customFormat="1" ht="11.25" customHeight="1">
      <c r="A285" s="1266"/>
      <c r="B285" s="1117"/>
      <c r="C285" s="1120"/>
      <c r="D285" s="165" t="s">
        <v>379</v>
      </c>
      <c r="E285" s="166"/>
      <c r="F285" s="166"/>
      <c r="G285" s="192">
        <f t="shared" si="25"/>
        <v>0</v>
      </c>
      <c r="H285" s="48"/>
      <c r="I285" s="1110"/>
      <c r="J285" s="1109"/>
      <c r="K285" s="1109"/>
      <c r="L285" s="1109"/>
      <c r="M285" s="1225"/>
      <c r="N285" s="133"/>
      <c r="O285" s="1110"/>
      <c r="P285" s="1109"/>
      <c r="Q285" s="1113"/>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row>
    <row r="286" spans="1:58" s="49" customFormat="1" ht="11.25" customHeight="1">
      <c r="A286" s="1266"/>
      <c r="B286" s="1117"/>
      <c r="C286" s="1120"/>
      <c r="D286" s="165" t="s">
        <v>380</v>
      </c>
      <c r="E286" s="166"/>
      <c r="F286" s="166"/>
      <c r="G286" s="192">
        <f t="shared" si="25"/>
        <v>0</v>
      </c>
      <c r="H286" s="48"/>
      <c r="I286" s="1110"/>
      <c r="J286" s="1109"/>
      <c r="K286" s="1109"/>
      <c r="L286" s="1109"/>
      <c r="M286" s="1225"/>
      <c r="N286" s="133"/>
      <c r="O286" s="1110"/>
      <c r="P286" s="1109"/>
      <c r="Q286" s="1113"/>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row>
    <row r="287" spans="1:58" s="49" customFormat="1" ht="11.25" customHeight="1">
      <c r="A287" s="1266"/>
      <c r="B287" s="1117"/>
      <c r="C287" s="1120"/>
      <c r="D287" s="167" t="s">
        <v>381</v>
      </c>
      <c r="E287" s="168"/>
      <c r="F287" s="168"/>
      <c r="G287" s="193">
        <f t="shared" si="25"/>
        <v>0</v>
      </c>
      <c r="H287" s="48"/>
      <c r="I287" s="1110"/>
      <c r="J287" s="1109"/>
      <c r="K287" s="1109"/>
      <c r="L287" s="1109"/>
      <c r="M287" s="1225"/>
      <c r="N287" s="133"/>
      <c r="O287" s="1110"/>
      <c r="P287" s="1109"/>
      <c r="Q287" s="1113"/>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row>
    <row r="288" spans="1:58" s="49" customFormat="1" ht="11.25" customHeight="1">
      <c r="A288" s="1268"/>
      <c r="B288" s="1118"/>
      <c r="C288" s="1121"/>
      <c r="D288" s="177" t="s">
        <v>369</v>
      </c>
      <c r="E288" s="178">
        <f>SUM(E279:E287)</f>
        <v>1</v>
      </c>
      <c r="F288" s="178">
        <f>SUM(F279:F287)</f>
        <v>0</v>
      </c>
      <c r="G288" s="152">
        <f>SUM(E279:F287)</f>
        <v>1</v>
      </c>
      <c r="H288" s="154"/>
      <c r="I288" s="1110"/>
      <c r="J288" s="1109"/>
      <c r="K288" s="1109"/>
      <c r="L288" s="1109"/>
      <c r="M288" s="1225"/>
      <c r="N288" s="133"/>
      <c r="O288" s="1135"/>
      <c r="P288" s="1133"/>
      <c r="Q288" s="1114"/>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row>
    <row r="289" spans="1:58" s="49" customFormat="1" ht="11.25" customHeight="1">
      <c r="A289" s="1097">
        <v>29</v>
      </c>
      <c r="B289" s="1100" t="s">
        <v>261</v>
      </c>
      <c r="C289" s="1122" t="s">
        <v>262</v>
      </c>
      <c r="D289" s="179" t="s">
        <v>372</v>
      </c>
      <c r="E289" s="180"/>
      <c r="F289" s="180"/>
      <c r="G289" s="195">
        <f>SUM(E289:F289)</f>
        <v>0</v>
      </c>
      <c r="H289" s="50"/>
      <c r="I289" s="1125" t="s">
        <v>328</v>
      </c>
      <c r="J289" s="1107" t="s">
        <v>38</v>
      </c>
      <c r="K289" s="1107" t="s">
        <v>328</v>
      </c>
      <c r="L289" s="1107" t="s">
        <v>328</v>
      </c>
      <c r="M289" s="1111" t="s">
        <v>328</v>
      </c>
      <c r="N289" s="133"/>
      <c r="O289" s="1106" t="s">
        <v>50</v>
      </c>
      <c r="P289" s="1107" t="s">
        <v>49</v>
      </c>
      <c r="Q289" s="1111" t="s">
        <v>49</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row>
    <row r="290" spans="1:58" s="49" customFormat="1" ht="11.25" customHeight="1">
      <c r="A290" s="1098"/>
      <c r="B290" s="1101"/>
      <c r="C290" s="1123"/>
      <c r="D290" s="159" t="s">
        <v>374</v>
      </c>
      <c r="E290" s="160"/>
      <c r="F290" s="160"/>
      <c r="G290" s="189">
        <f t="shared" ref="G290:G297" si="26">SUM(E290:F290)</f>
        <v>0</v>
      </c>
      <c r="H290" s="50"/>
      <c r="I290" s="1106"/>
      <c r="J290" s="1107"/>
      <c r="K290" s="1107"/>
      <c r="L290" s="1107"/>
      <c r="M290" s="1111"/>
      <c r="N290" s="133"/>
      <c r="O290" s="1106"/>
      <c r="P290" s="1107"/>
      <c r="Q290" s="1111"/>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row>
    <row r="291" spans="1:58" s="49" customFormat="1" ht="11.25" customHeight="1">
      <c r="A291" s="1098"/>
      <c r="B291" s="1101"/>
      <c r="C291" s="1123"/>
      <c r="D291" s="159" t="s">
        <v>375</v>
      </c>
      <c r="E291" s="160"/>
      <c r="F291" s="160"/>
      <c r="G291" s="189">
        <f t="shared" si="26"/>
        <v>0</v>
      </c>
      <c r="H291" s="50"/>
      <c r="I291" s="1106"/>
      <c r="J291" s="1107"/>
      <c r="K291" s="1107"/>
      <c r="L291" s="1107"/>
      <c r="M291" s="1111"/>
      <c r="N291" s="133"/>
      <c r="O291" s="1106"/>
      <c r="P291" s="1107"/>
      <c r="Q291" s="1111"/>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row>
    <row r="292" spans="1:58" s="49" customFormat="1" ht="11.25" customHeight="1">
      <c r="A292" s="1098"/>
      <c r="B292" s="1101"/>
      <c r="C292" s="1123"/>
      <c r="D292" s="159" t="s">
        <v>376</v>
      </c>
      <c r="E292" s="160"/>
      <c r="F292" s="160"/>
      <c r="G292" s="189">
        <f t="shared" si="26"/>
        <v>0</v>
      </c>
      <c r="H292" s="50"/>
      <c r="I292" s="1106"/>
      <c r="J292" s="1107"/>
      <c r="K292" s="1107"/>
      <c r="L292" s="1107"/>
      <c r="M292" s="1111"/>
      <c r="N292" s="133"/>
      <c r="O292" s="1106"/>
      <c r="P292" s="1107"/>
      <c r="Q292" s="1111"/>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row>
    <row r="293" spans="1:58" s="49" customFormat="1" ht="11.25" customHeight="1">
      <c r="A293" s="1098"/>
      <c r="B293" s="1101"/>
      <c r="C293" s="1123"/>
      <c r="D293" s="159" t="s">
        <v>377</v>
      </c>
      <c r="E293" s="160"/>
      <c r="F293" s="160"/>
      <c r="G293" s="189">
        <f t="shared" si="26"/>
        <v>0</v>
      </c>
      <c r="H293" s="50"/>
      <c r="I293" s="1106"/>
      <c r="J293" s="1107"/>
      <c r="K293" s="1107"/>
      <c r="L293" s="1107"/>
      <c r="M293" s="1111"/>
      <c r="N293" s="133"/>
      <c r="O293" s="1106"/>
      <c r="P293" s="1107"/>
      <c r="Q293" s="1111"/>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row>
    <row r="294" spans="1:58" s="49" customFormat="1" ht="11.25" customHeight="1">
      <c r="A294" s="1098"/>
      <c r="B294" s="1101"/>
      <c r="C294" s="1123"/>
      <c r="D294" s="159" t="s">
        <v>378</v>
      </c>
      <c r="E294" s="160"/>
      <c r="F294" s="160"/>
      <c r="G294" s="189">
        <f t="shared" si="26"/>
        <v>0</v>
      </c>
      <c r="H294" s="50"/>
      <c r="I294" s="1106"/>
      <c r="J294" s="1107"/>
      <c r="K294" s="1107"/>
      <c r="L294" s="1107"/>
      <c r="M294" s="1111"/>
      <c r="N294" s="133"/>
      <c r="O294" s="1106"/>
      <c r="P294" s="1107"/>
      <c r="Q294" s="1111"/>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row>
    <row r="295" spans="1:58" s="49" customFormat="1" ht="11.25" customHeight="1">
      <c r="A295" s="1098"/>
      <c r="B295" s="1101"/>
      <c r="C295" s="1123"/>
      <c r="D295" s="159" t="s">
        <v>379</v>
      </c>
      <c r="E295" s="160"/>
      <c r="F295" s="160"/>
      <c r="G295" s="189">
        <f t="shared" si="26"/>
        <v>0</v>
      </c>
      <c r="H295" s="50"/>
      <c r="I295" s="1106"/>
      <c r="J295" s="1107"/>
      <c r="K295" s="1107"/>
      <c r="L295" s="1107"/>
      <c r="M295" s="1111"/>
      <c r="N295" s="133"/>
      <c r="O295" s="1106"/>
      <c r="P295" s="1107"/>
      <c r="Q295" s="1111"/>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row>
    <row r="296" spans="1:58" s="49" customFormat="1" ht="11.25" customHeight="1">
      <c r="A296" s="1098"/>
      <c r="B296" s="1101"/>
      <c r="C296" s="1123"/>
      <c r="D296" s="159" t="s">
        <v>380</v>
      </c>
      <c r="E296" s="160"/>
      <c r="F296" s="160"/>
      <c r="G296" s="189">
        <f t="shared" si="26"/>
        <v>0</v>
      </c>
      <c r="H296" s="50"/>
      <c r="I296" s="1106"/>
      <c r="J296" s="1107"/>
      <c r="K296" s="1107"/>
      <c r="L296" s="1107"/>
      <c r="M296" s="1111"/>
      <c r="N296" s="133"/>
      <c r="O296" s="1106"/>
      <c r="P296" s="1107"/>
      <c r="Q296" s="1111"/>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row>
    <row r="297" spans="1:58" s="49" customFormat="1" ht="11.25" customHeight="1">
      <c r="A297" s="1098"/>
      <c r="B297" s="1101"/>
      <c r="C297" s="1123"/>
      <c r="D297" s="161" t="s">
        <v>381</v>
      </c>
      <c r="E297" s="162"/>
      <c r="F297" s="162">
        <v>1</v>
      </c>
      <c r="G297" s="190">
        <f t="shared" si="26"/>
        <v>1</v>
      </c>
      <c r="H297" s="50"/>
      <c r="I297" s="1106"/>
      <c r="J297" s="1107"/>
      <c r="K297" s="1107"/>
      <c r="L297" s="1107"/>
      <c r="M297" s="1111"/>
      <c r="N297" s="133"/>
      <c r="O297" s="1106"/>
      <c r="P297" s="1107"/>
      <c r="Q297" s="1111"/>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row>
    <row r="298" spans="1:58" s="49" customFormat="1" ht="11.25" customHeight="1">
      <c r="A298" s="1099"/>
      <c r="B298" s="1102"/>
      <c r="C298" s="1124"/>
      <c r="D298" s="169" t="s">
        <v>369</v>
      </c>
      <c r="E298" s="176">
        <f>SUM(E289:E297)</f>
        <v>0</v>
      </c>
      <c r="F298" s="176">
        <f>SUM(F289:F297)</f>
        <v>1</v>
      </c>
      <c r="G298" s="151">
        <f>SUM(E289:F297)</f>
        <v>1</v>
      </c>
      <c r="H298" s="154"/>
      <c r="I298" s="1106"/>
      <c r="J298" s="1107"/>
      <c r="K298" s="1107"/>
      <c r="L298" s="1107"/>
      <c r="M298" s="1111"/>
      <c r="N298" s="133"/>
      <c r="O298" s="1106"/>
      <c r="P298" s="1107"/>
      <c r="Q298" s="1111"/>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row>
    <row r="299" spans="1:58" s="49" customFormat="1" ht="11.25" customHeight="1">
      <c r="A299" s="1265">
        <v>30</v>
      </c>
      <c r="B299" s="1116" t="s">
        <v>266</v>
      </c>
      <c r="C299" s="1119" t="s">
        <v>267</v>
      </c>
      <c r="D299" s="163" t="s">
        <v>372</v>
      </c>
      <c r="E299" s="164"/>
      <c r="F299" s="164"/>
      <c r="G299" s="191">
        <f>SUM(E299:F299)</f>
        <v>0</v>
      </c>
      <c r="H299" s="48"/>
      <c r="I299" s="1110" t="s">
        <v>328</v>
      </c>
      <c r="J299" s="1109" t="s">
        <v>38</v>
      </c>
      <c r="K299" s="1109" t="s">
        <v>328</v>
      </c>
      <c r="L299" s="1109" t="s">
        <v>328</v>
      </c>
      <c r="M299" s="1225" t="s">
        <v>328</v>
      </c>
      <c r="N299" s="133"/>
      <c r="O299" s="1134" t="s">
        <v>38</v>
      </c>
      <c r="P299" s="1132" t="s">
        <v>328</v>
      </c>
      <c r="Q299" s="1112" t="s">
        <v>38</v>
      </c>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row>
    <row r="300" spans="1:58" s="49" customFormat="1" ht="11.25" customHeight="1">
      <c r="A300" s="1266"/>
      <c r="B300" s="1117"/>
      <c r="C300" s="1120"/>
      <c r="D300" s="165" t="s">
        <v>374</v>
      </c>
      <c r="E300" s="166"/>
      <c r="F300" s="166"/>
      <c r="G300" s="192">
        <f t="shared" ref="G300:G307" si="27">SUM(E300:F300)</f>
        <v>0</v>
      </c>
      <c r="H300" s="48"/>
      <c r="I300" s="1110"/>
      <c r="J300" s="1109"/>
      <c r="K300" s="1109"/>
      <c r="L300" s="1109"/>
      <c r="M300" s="1225"/>
      <c r="N300" s="133"/>
      <c r="O300" s="1110"/>
      <c r="P300" s="1109"/>
      <c r="Q300" s="1113"/>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row>
    <row r="301" spans="1:58" s="49" customFormat="1" ht="11.25" customHeight="1">
      <c r="A301" s="1266"/>
      <c r="B301" s="1117"/>
      <c r="C301" s="1120"/>
      <c r="D301" s="165" t="s">
        <v>375</v>
      </c>
      <c r="E301" s="166"/>
      <c r="F301" s="166"/>
      <c r="G301" s="192">
        <f t="shared" si="27"/>
        <v>0</v>
      </c>
      <c r="H301" s="48"/>
      <c r="I301" s="1110"/>
      <c r="J301" s="1109"/>
      <c r="K301" s="1109"/>
      <c r="L301" s="1109"/>
      <c r="M301" s="1225"/>
      <c r="N301" s="133"/>
      <c r="O301" s="1110"/>
      <c r="P301" s="1109"/>
      <c r="Q301" s="1113"/>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row>
    <row r="302" spans="1:58" s="49" customFormat="1" ht="11.25" customHeight="1">
      <c r="A302" s="1266"/>
      <c r="B302" s="1117"/>
      <c r="C302" s="1120"/>
      <c r="D302" s="165" t="s">
        <v>376</v>
      </c>
      <c r="E302" s="166"/>
      <c r="F302" s="166"/>
      <c r="G302" s="192">
        <f t="shared" si="27"/>
        <v>0</v>
      </c>
      <c r="H302" s="48"/>
      <c r="I302" s="1110"/>
      <c r="J302" s="1109"/>
      <c r="K302" s="1109"/>
      <c r="L302" s="1109"/>
      <c r="M302" s="1225"/>
      <c r="N302" s="133"/>
      <c r="O302" s="1110"/>
      <c r="P302" s="1109"/>
      <c r="Q302" s="1113"/>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row>
    <row r="303" spans="1:58" s="49" customFormat="1" ht="11.25" customHeight="1">
      <c r="A303" s="1266"/>
      <c r="B303" s="1117"/>
      <c r="C303" s="1120"/>
      <c r="D303" s="165" t="s">
        <v>377</v>
      </c>
      <c r="E303" s="166"/>
      <c r="F303" s="166"/>
      <c r="G303" s="192">
        <f t="shared" si="27"/>
        <v>0</v>
      </c>
      <c r="H303" s="48"/>
      <c r="I303" s="1110"/>
      <c r="J303" s="1109"/>
      <c r="K303" s="1109"/>
      <c r="L303" s="1109"/>
      <c r="M303" s="1225"/>
      <c r="N303" s="133"/>
      <c r="O303" s="1110"/>
      <c r="P303" s="1109"/>
      <c r="Q303" s="1113"/>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row>
    <row r="304" spans="1:58" s="49" customFormat="1" ht="11.25" customHeight="1">
      <c r="A304" s="1266"/>
      <c r="B304" s="1117"/>
      <c r="C304" s="1120"/>
      <c r="D304" s="165" t="s">
        <v>378</v>
      </c>
      <c r="E304" s="166"/>
      <c r="F304" s="166"/>
      <c r="G304" s="192">
        <f t="shared" si="27"/>
        <v>0</v>
      </c>
      <c r="H304" s="48"/>
      <c r="I304" s="1110"/>
      <c r="J304" s="1109"/>
      <c r="K304" s="1109"/>
      <c r="L304" s="1109"/>
      <c r="M304" s="1225"/>
      <c r="N304" s="133"/>
      <c r="O304" s="1110"/>
      <c r="P304" s="1109"/>
      <c r="Q304" s="1113"/>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row>
    <row r="305" spans="1:58" s="49" customFormat="1" ht="11.25" customHeight="1">
      <c r="A305" s="1266"/>
      <c r="B305" s="1117"/>
      <c r="C305" s="1120"/>
      <c r="D305" s="165" t="s">
        <v>379</v>
      </c>
      <c r="E305" s="166"/>
      <c r="F305" s="166"/>
      <c r="G305" s="192">
        <f t="shared" si="27"/>
        <v>0</v>
      </c>
      <c r="H305" s="48"/>
      <c r="I305" s="1110"/>
      <c r="J305" s="1109"/>
      <c r="K305" s="1109"/>
      <c r="L305" s="1109"/>
      <c r="M305" s="1225"/>
      <c r="N305" s="133"/>
      <c r="O305" s="1110"/>
      <c r="P305" s="1109"/>
      <c r="Q305" s="1113"/>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row>
    <row r="306" spans="1:58" s="49" customFormat="1" ht="11.25" customHeight="1">
      <c r="A306" s="1266"/>
      <c r="B306" s="1117"/>
      <c r="C306" s="1120"/>
      <c r="D306" s="165" t="s">
        <v>380</v>
      </c>
      <c r="E306" s="166"/>
      <c r="F306" s="166"/>
      <c r="G306" s="192">
        <f t="shared" si="27"/>
        <v>0</v>
      </c>
      <c r="H306" s="48"/>
      <c r="I306" s="1110"/>
      <c r="J306" s="1109"/>
      <c r="K306" s="1109"/>
      <c r="L306" s="1109"/>
      <c r="M306" s="1225"/>
      <c r="N306" s="133"/>
      <c r="O306" s="1110"/>
      <c r="P306" s="1109"/>
      <c r="Q306" s="1113"/>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row>
    <row r="307" spans="1:58" s="49" customFormat="1" ht="11.25" customHeight="1">
      <c r="A307" s="1266"/>
      <c r="B307" s="1117"/>
      <c r="C307" s="1120"/>
      <c r="D307" s="181" t="s">
        <v>381</v>
      </c>
      <c r="E307" s="182"/>
      <c r="F307" s="182">
        <v>1</v>
      </c>
      <c r="G307" s="194">
        <f t="shared" si="27"/>
        <v>1</v>
      </c>
      <c r="H307" s="48"/>
      <c r="I307" s="1110"/>
      <c r="J307" s="1109"/>
      <c r="K307" s="1109"/>
      <c r="L307" s="1109"/>
      <c r="M307" s="1225"/>
      <c r="N307" s="133"/>
      <c r="O307" s="1110"/>
      <c r="P307" s="1109"/>
      <c r="Q307" s="1113"/>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row>
    <row r="308" spans="1:58" s="49" customFormat="1" ht="11.25" customHeight="1">
      <c r="A308" s="1268"/>
      <c r="B308" s="1118"/>
      <c r="C308" s="1121"/>
      <c r="D308" s="183" t="s">
        <v>369</v>
      </c>
      <c r="E308" s="186">
        <f>SUM(E299:E307)</f>
        <v>0</v>
      </c>
      <c r="F308" s="186">
        <f>SUM(F299:F307)</f>
        <v>1</v>
      </c>
      <c r="G308" s="187">
        <f>SUM(E299:F307)</f>
        <v>1</v>
      </c>
      <c r="H308" s="154"/>
      <c r="I308" s="1110"/>
      <c r="J308" s="1109"/>
      <c r="K308" s="1109"/>
      <c r="L308" s="1109"/>
      <c r="M308" s="1225"/>
      <c r="N308" s="133"/>
      <c r="O308" s="1135"/>
      <c r="P308" s="1133"/>
      <c r="Q308" s="1114"/>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row>
    <row r="309" spans="1:58" s="47" customFormat="1" ht="12.75" customHeight="1">
      <c r="A309" s="1097">
        <v>31</v>
      </c>
      <c r="B309" s="1100" t="s">
        <v>273</v>
      </c>
      <c r="C309" s="1122" t="s">
        <v>274</v>
      </c>
      <c r="D309" s="179" t="s">
        <v>372</v>
      </c>
      <c r="E309" s="180"/>
      <c r="F309" s="180">
        <v>0.33329999999999999</v>
      </c>
      <c r="G309" s="195">
        <f>SUM(E309:F309)</f>
        <v>0.33329999999999999</v>
      </c>
      <c r="H309" s="48"/>
      <c r="I309" s="1125" t="s">
        <v>328</v>
      </c>
      <c r="J309" s="1107" t="s">
        <v>328</v>
      </c>
      <c r="K309" s="1107" t="s">
        <v>328</v>
      </c>
      <c r="L309" s="1107" t="s">
        <v>38</v>
      </c>
      <c r="M309" s="1224" t="s">
        <v>399</v>
      </c>
      <c r="N309" s="133"/>
      <c r="O309" s="1106" t="s">
        <v>50</v>
      </c>
      <c r="P309" s="1107" t="s">
        <v>49</v>
      </c>
      <c r="Q309" s="1111" t="s">
        <v>49</v>
      </c>
    </row>
    <row r="310" spans="1:58" s="47" customFormat="1" ht="11.25" customHeight="1">
      <c r="A310" s="1098"/>
      <c r="B310" s="1101"/>
      <c r="C310" s="1123"/>
      <c r="D310" s="159" t="s">
        <v>374</v>
      </c>
      <c r="E310" s="160"/>
      <c r="F310" s="160"/>
      <c r="G310" s="189">
        <f t="shared" ref="G310:G317" si="28">SUM(E310:F310)</f>
        <v>0</v>
      </c>
      <c r="H310" s="48"/>
      <c r="I310" s="1106"/>
      <c r="J310" s="1107"/>
      <c r="K310" s="1107"/>
      <c r="L310" s="1107"/>
      <c r="M310" s="1224"/>
      <c r="N310" s="133"/>
      <c r="O310" s="1106"/>
      <c r="P310" s="1107"/>
      <c r="Q310" s="1111"/>
    </row>
    <row r="311" spans="1:58" s="47" customFormat="1" ht="11.25" customHeight="1">
      <c r="A311" s="1098"/>
      <c r="B311" s="1101"/>
      <c r="C311" s="1123"/>
      <c r="D311" s="159" t="s">
        <v>375</v>
      </c>
      <c r="E311" s="160"/>
      <c r="F311" s="160">
        <v>0.33329999999999999</v>
      </c>
      <c r="G311" s="189">
        <f t="shared" si="28"/>
        <v>0.33329999999999999</v>
      </c>
      <c r="H311" s="48"/>
      <c r="I311" s="1106"/>
      <c r="J311" s="1107"/>
      <c r="K311" s="1107"/>
      <c r="L311" s="1107"/>
      <c r="M311" s="1224"/>
      <c r="N311" s="133"/>
      <c r="O311" s="1106"/>
      <c r="P311" s="1107"/>
      <c r="Q311" s="1111"/>
    </row>
    <row r="312" spans="1:58" s="47" customFormat="1" ht="11.25" customHeight="1">
      <c r="A312" s="1098"/>
      <c r="B312" s="1101"/>
      <c r="C312" s="1123"/>
      <c r="D312" s="159" t="s">
        <v>376</v>
      </c>
      <c r="E312" s="160"/>
      <c r="F312" s="160">
        <v>0.33329999999999999</v>
      </c>
      <c r="G312" s="189">
        <f t="shared" si="28"/>
        <v>0.33329999999999999</v>
      </c>
      <c r="H312" s="48"/>
      <c r="I312" s="1106"/>
      <c r="J312" s="1107"/>
      <c r="K312" s="1107"/>
      <c r="L312" s="1107"/>
      <c r="M312" s="1224"/>
      <c r="N312" s="133"/>
      <c r="O312" s="1106"/>
      <c r="P312" s="1107"/>
      <c r="Q312" s="1111"/>
    </row>
    <row r="313" spans="1:58" s="47" customFormat="1" ht="11.25" customHeight="1">
      <c r="A313" s="1098"/>
      <c r="B313" s="1101"/>
      <c r="C313" s="1123"/>
      <c r="D313" s="159" t="s">
        <v>377</v>
      </c>
      <c r="E313" s="160"/>
      <c r="F313" s="160"/>
      <c r="G313" s="189">
        <f t="shared" si="28"/>
        <v>0</v>
      </c>
      <c r="H313" s="48"/>
      <c r="I313" s="1106"/>
      <c r="J313" s="1107"/>
      <c r="K313" s="1107"/>
      <c r="L313" s="1107"/>
      <c r="M313" s="1224"/>
      <c r="N313" s="133"/>
      <c r="O313" s="1106"/>
      <c r="P313" s="1107"/>
      <c r="Q313" s="1111"/>
    </row>
    <row r="314" spans="1:58" s="47" customFormat="1" ht="11.25" customHeight="1">
      <c r="A314" s="1098"/>
      <c r="B314" s="1101"/>
      <c r="C314" s="1123"/>
      <c r="D314" s="159" t="s">
        <v>378</v>
      </c>
      <c r="E314" s="160"/>
      <c r="F314" s="160"/>
      <c r="G314" s="189">
        <f t="shared" si="28"/>
        <v>0</v>
      </c>
      <c r="H314" s="48"/>
      <c r="I314" s="1106"/>
      <c r="J314" s="1107"/>
      <c r="K314" s="1107"/>
      <c r="L314" s="1107"/>
      <c r="M314" s="1224"/>
      <c r="N314" s="133"/>
      <c r="O314" s="1106"/>
      <c r="P314" s="1107"/>
      <c r="Q314" s="1111"/>
    </row>
    <row r="315" spans="1:58" s="47" customFormat="1" ht="11.25" customHeight="1">
      <c r="A315" s="1098"/>
      <c r="B315" s="1101"/>
      <c r="C315" s="1123"/>
      <c r="D315" s="159" t="s">
        <v>379</v>
      </c>
      <c r="E315" s="160"/>
      <c r="F315" s="160"/>
      <c r="G315" s="189">
        <f t="shared" si="28"/>
        <v>0</v>
      </c>
      <c r="H315" s="48"/>
      <c r="I315" s="1106"/>
      <c r="J315" s="1107"/>
      <c r="K315" s="1107"/>
      <c r="L315" s="1107"/>
      <c r="M315" s="1224"/>
      <c r="N315" s="133"/>
      <c r="O315" s="1106"/>
      <c r="P315" s="1107"/>
      <c r="Q315" s="1111"/>
    </row>
    <row r="316" spans="1:58" s="47" customFormat="1" ht="11.25" customHeight="1">
      <c r="A316" s="1098"/>
      <c r="B316" s="1101"/>
      <c r="C316" s="1123"/>
      <c r="D316" s="159" t="s">
        <v>380</v>
      </c>
      <c r="E316" s="160"/>
      <c r="F316" s="160"/>
      <c r="G316" s="189">
        <f t="shared" si="28"/>
        <v>0</v>
      </c>
      <c r="H316" s="48"/>
      <c r="I316" s="1106"/>
      <c r="J316" s="1107"/>
      <c r="K316" s="1107"/>
      <c r="L316" s="1107"/>
      <c r="M316" s="1224"/>
      <c r="N316" s="133"/>
      <c r="O316" s="1106"/>
      <c r="P316" s="1107"/>
      <c r="Q316" s="1111"/>
    </row>
    <row r="317" spans="1:58" s="47" customFormat="1" ht="11.25" customHeight="1">
      <c r="A317" s="1098"/>
      <c r="B317" s="1101"/>
      <c r="C317" s="1123"/>
      <c r="D317" s="161" t="s">
        <v>381</v>
      </c>
      <c r="E317" s="162"/>
      <c r="F317" s="162"/>
      <c r="G317" s="190">
        <f t="shared" si="28"/>
        <v>0</v>
      </c>
      <c r="H317" s="48"/>
      <c r="I317" s="1106"/>
      <c r="J317" s="1107"/>
      <c r="K317" s="1107"/>
      <c r="L317" s="1107"/>
      <c r="M317" s="1224"/>
      <c r="N317" s="133"/>
      <c r="O317" s="1106"/>
      <c r="P317" s="1107"/>
      <c r="Q317" s="1111"/>
    </row>
    <row r="318" spans="1:58" s="47" customFormat="1" ht="11.25" customHeight="1">
      <c r="A318" s="1099"/>
      <c r="B318" s="1102"/>
      <c r="C318" s="1124"/>
      <c r="D318" s="169" t="s">
        <v>369</v>
      </c>
      <c r="E318" s="176">
        <f>SUM(E309:E317)</f>
        <v>0</v>
      </c>
      <c r="F318" s="176">
        <f>SUM(E309:F317)</f>
        <v>0.99990000000000001</v>
      </c>
      <c r="G318" s="151">
        <f>SUM(E309:F317)</f>
        <v>0.99990000000000001</v>
      </c>
      <c r="H318" s="154"/>
      <c r="I318" s="1106"/>
      <c r="J318" s="1107"/>
      <c r="K318" s="1107"/>
      <c r="L318" s="1107"/>
      <c r="M318" s="1224"/>
      <c r="N318" s="133"/>
      <c r="O318" s="1106"/>
      <c r="P318" s="1107"/>
      <c r="Q318" s="1111"/>
    </row>
    <row r="319" spans="1:58" s="49" customFormat="1" ht="11.25" customHeight="1">
      <c r="A319" s="1265">
        <v>32</v>
      </c>
      <c r="B319" s="1116" t="s">
        <v>282</v>
      </c>
      <c r="C319" s="1119" t="s">
        <v>283</v>
      </c>
      <c r="D319" s="163" t="s">
        <v>372</v>
      </c>
      <c r="E319" s="164"/>
      <c r="F319" s="164"/>
      <c r="G319" s="191">
        <f>SUM(E319:F319)</f>
        <v>0</v>
      </c>
      <c r="H319" s="48"/>
      <c r="I319" s="1110" t="s">
        <v>328</v>
      </c>
      <c r="J319" s="1109" t="s">
        <v>38</v>
      </c>
      <c r="K319" s="1109" t="s">
        <v>328</v>
      </c>
      <c r="L319" s="1109" t="s">
        <v>328</v>
      </c>
      <c r="M319" s="1225" t="s">
        <v>328</v>
      </c>
      <c r="N319" s="133"/>
      <c r="O319" s="1134" t="s">
        <v>38</v>
      </c>
      <c r="P319" s="1132" t="s">
        <v>328</v>
      </c>
      <c r="Q319" s="1112" t="s">
        <v>38</v>
      </c>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row>
    <row r="320" spans="1:58" s="49" customFormat="1" ht="11.25" customHeight="1">
      <c r="A320" s="1266"/>
      <c r="B320" s="1117"/>
      <c r="C320" s="1120"/>
      <c r="D320" s="165" t="s">
        <v>374</v>
      </c>
      <c r="E320" s="166"/>
      <c r="F320" s="166"/>
      <c r="G320" s="192">
        <f t="shared" ref="G320:G327" si="29">SUM(E320:F320)</f>
        <v>0</v>
      </c>
      <c r="H320" s="48"/>
      <c r="I320" s="1110"/>
      <c r="J320" s="1109"/>
      <c r="K320" s="1109"/>
      <c r="L320" s="1109"/>
      <c r="M320" s="1225"/>
      <c r="N320" s="133"/>
      <c r="O320" s="1110"/>
      <c r="P320" s="1109"/>
      <c r="Q320" s="1113"/>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row>
    <row r="321" spans="1:58" s="49" customFormat="1" ht="11.25" customHeight="1">
      <c r="A321" s="1266"/>
      <c r="B321" s="1117"/>
      <c r="C321" s="1120"/>
      <c r="D321" s="165" t="s">
        <v>375</v>
      </c>
      <c r="E321" s="166"/>
      <c r="F321" s="166"/>
      <c r="G321" s="192">
        <f t="shared" si="29"/>
        <v>0</v>
      </c>
      <c r="H321" s="48"/>
      <c r="I321" s="1110"/>
      <c r="J321" s="1109"/>
      <c r="K321" s="1109"/>
      <c r="L321" s="1109"/>
      <c r="M321" s="1225"/>
      <c r="N321" s="133"/>
      <c r="O321" s="1110"/>
      <c r="P321" s="1109"/>
      <c r="Q321" s="1113"/>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row>
    <row r="322" spans="1:58" s="49" customFormat="1" ht="11.25" customHeight="1">
      <c r="A322" s="1266"/>
      <c r="B322" s="1117"/>
      <c r="C322" s="1120"/>
      <c r="D322" s="165" t="s">
        <v>376</v>
      </c>
      <c r="E322" s="166">
        <v>1</v>
      </c>
      <c r="F322" s="166"/>
      <c r="G322" s="192">
        <f t="shared" si="29"/>
        <v>1</v>
      </c>
      <c r="H322" s="48"/>
      <c r="I322" s="1110"/>
      <c r="J322" s="1109"/>
      <c r="K322" s="1109"/>
      <c r="L322" s="1109"/>
      <c r="M322" s="1225"/>
      <c r="N322" s="133"/>
      <c r="O322" s="1110"/>
      <c r="P322" s="1109"/>
      <c r="Q322" s="1113"/>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row>
    <row r="323" spans="1:58" s="49" customFormat="1" ht="11.25" customHeight="1">
      <c r="A323" s="1266"/>
      <c r="B323" s="1117"/>
      <c r="C323" s="1120"/>
      <c r="D323" s="165" t="s">
        <v>377</v>
      </c>
      <c r="E323" s="166"/>
      <c r="F323" s="166"/>
      <c r="G323" s="192">
        <f t="shared" si="29"/>
        <v>0</v>
      </c>
      <c r="H323" s="48"/>
      <c r="I323" s="1110"/>
      <c r="J323" s="1109"/>
      <c r="K323" s="1109"/>
      <c r="L323" s="1109"/>
      <c r="M323" s="1225"/>
      <c r="N323" s="133"/>
      <c r="O323" s="1110"/>
      <c r="P323" s="1109"/>
      <c r="Q323" s="1113"/>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row>
    <row r="324" spans="1:58" s="49" customFormat="1" ht="11.25" customHeight="1">
      <c r="A324" s="1266"/>
      <c r="B324" s="1117"/>
      <c r="C324" s="1120"/>
      <c r="D324" s="165" t="s">
        <v>378</v>
      </c>
      <c r="E324" s="166"/>
      <c r="F324" s="166"/>
      <c r="G324" s="192">
        <f t="shared" si="29"/>
        <v>0</v>
      </c>
      <c r="H324" s="48"/>
      <c r="I324" s="1110"/>
      <c r="J324" s="1109"/>
      <c r="K324" s="1109"/>
      <c r="L324" s="1109"/>
      <c r="M324" s="1225"/>
      <c r="N324" s="133"/>
      <c r="O324" s="1110"/>
      <c r="P324" s="1109"/>
      <c r="Q324" s="1113"/>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row>
    <row r="325" spans="1:58" s="49" customFormat="1" ht="11.25" customHeight="1">
      <c r="A325" s="1266"/>
      <c r="B325" s="1117"/>
      <c r="C325" s="1120"/>
      <c r="D325" s="165" t="s">
        <v>379</v>
      </c>
      <c r="E325" s="166"/>
      <c r="F325" s="166"/>
      <c r="G325" s="192">
        <f t="shared" si="29"/>
        <v>0</v>
      </c>
      <c r="H325" s="48"/>
      <c r="I325" s="1110"/>
      <c r="J325" s="1109"/>
      <c r="K325" s="1109"/>
      <c r="L325" s="1109"/>
      <c r="M325" s="1225"/>
      <c r="N325" s="133"/>
      <c r="O325" s="1110"/>
      <c r="P325" s="1109"/>
      <c r="Q325" s="1113"/>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row>
    <row r="326" spans="1:58" s="49" customFormat="1" ht="11.25" customHeight="1">
      <c r="A326" s="1266"/>
      <c r="B326" s="1117"/>
      <c r="C326" s="1120"/>
      <c r="D326" s="165" t="s">
        <v>380</v>
      </c>
      <c r="E326" s="166"/>
      <c r="F326" s="166"/>
      <c r="G326" s="192">
        <f t="shared" si="29"/>
        <v>0</v>
      </c>
      <c r="H326" s="48"/>
      <c r="I326" s="1110"/>
      <c r="J326" s="1109"/>
      <c r="K326" s="1109"/>
      <c r="L326" s="1109"/>
      <c r="M326" s="1225"/>
      <c r="N326" s="133"/>
      <c r="O326" s="1110"/>
      <c r="P326" s="1109"/>
      <c r="Q326" s="1113"/>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row>
    <row r="327" spans="1:58" s="49" customFormat="1" ht="11.25" customHeight="1">
      <c r="A327" s="1266"/>
      <c r="B327" s="1117"/>
      <c r="C327" s="1120"/>
      <c r="D327" s="181" t="s">
        <v>381</v>
      </c>
      <c r="E327" s="182"/>
      <c r="F327" s="182"/>
      <c r="G327" s="194">
        <f t="shared" si="29"/>
        <v>0</v>
      </c>
      <c r="H327" s="48"/>
      <c r="I327" s="1110"/>
      <c r="J327" s="1109"/>
      <c r="K327" s="1109"/>
      <c r="L327" s="1109"/>
      <c r="M327" s="1225"/>
      <c r="N327" s="133"/>
      <c r="O327" s="1110"/>
      <c r="P327" s="1109"/>
      <c r="Q327" s="1113"/>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row>
    <row r="328" spans="1:58" s="49" customFormat="1" ht="11.25" customHeight="1">
      <c r="A328" s="1268"/>
      <c r="B328" s="1118"/>
      <c r="C328" s="1121"/>
      <c r="D328" s="183" t="s">
        <v>369</v>
      </c>
      <c r="E328" s="186">
        <f>SUM(E319:E327)</f>
        <v>1</v>
      </c>
      <c r="F328" s="186">
        <f>SUM(F319:F327)</f>
        <v>0</v>
      </c>
      <c r="G328" s="187">
        <f>SUM(E319:F327)</f>
        <v>1</v>
      </c>
      <c r="H328" s="154"/>
      <c r="I328" s="1110"/>
      <c r="J328" s="1109"/>
      <c r="K328" s="1109"/>
      <c r="L328" s="1109"/>
      <c r="M328" s="1225"/>
      <c r="N328" s="133"/>
      <c r="O328" s="1135"/>
      <c r="P328" s="1133"/>
      <c r="Q328" s="1114"/>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row>
    <row r="329" spans="1:58" s="49" customFormat="1" ht="11.25" customHeight="1">
      <c r="A329" s="1097">
        <v>33</v>
      </c>
      <c r="B329" s="1100" t="s">
        <v>290</v>
      </c>
      <c r="C329" s="1122" t="s">
        <v>291</v>
      </c>
      <c r="D329" s="179" t="s">
        <v>372</v>
      </c>
      <c r="E329" s="180"/>
      <c r="F329" s="180"/>
      <c r="G329" s="195">
        <f>SUM(E329:F329)</f>
        <v>0</v>
      </c>
      <c r="H329" s="713"/>
      <c r="I329" s="1125" t="s">
        <v>38</v>
      </c>
      <c r="J329" s="1107" t="s">
        <v>328</v>
      </c>
      <c r="K329" s="1107" t="s">
        <v>328</v>
      </c>
      <c r="L329" s="1107" t="s">
        <v>400</v>
      </c>
      <c r="M329" s="1111" t="s">
        <v>328</v>
      </c>
      <c r="N329" s="133"/>
      <c r="O329" s="1143" t="s">
        <v>38</v>
      </c>
      <c r="P329" s="1227" t="s">
        <v>50</v>
      </c>
      <c r="Q329" s="1127" t="s">
        <v>38</v>
      </c>
    </row>
    <row r="330" spans="1:58" s="49" customFormat="1" ht="11.25" customHeight="1">
      <c r="A330" s="1098"/>
      <c r="B330" s="1101"/>
      <c r="C330" s="1123"/>
      <c r="D330" s="159" t="s">
        <v>374</v>
      </c>
      <c r="E330" s="160"/>
      <c r="F330" s="160"/>
      <c r="G330" s="189">
        <f t="shared" ref="G330:G337" si="30">SUM(E330:F330)</f>
        <v>0</v>
      </c>
      <c r="H330" s="713"/>
      <c r="I330" s="1106"/>
      <c r="J330" s="1107"/>
      <c r="K330" s="1107"/>
      <c r="L330" s="1107"/>
      <c r="M330" s="1111"/>
      <c r="N330" s="133"/>
      <c r="O330" s="1143"/>
      <c r="P330" s="1227"/>
      <c r="Q330" s="1127"/>
    </row>
    <row r="331" spans="1:58" s="49" customFormat="1" ht="11.25" customHeight="1">
      <c r="A331" s="1098"/>
      <c r="B331" s="1101"/>
      <c r="C331" s="1123"/>
      <c r="D331" s="159" t="s">
        <v>375</v>
      </c>
      <c r="E331" s="160"/>
      <c r="F331" s="160"/>
      <c r="G331" s="189">
        <f t="shared" si="30"/>
        <v>0</v>
      </c>
      <c r="H331" s="713"/>
      <c r="I331" s="1106"/>
      <c r="J331" s="1107"/>
      <c r="K331" s="1107"/>
      <c r="L331" s="1107"/>
      <c r="M331" s="1111"/>
      <c r="N331" s="133"/>
      <c r="O331" s="1143"/>
      <c r="P331" s="1227"/>
      <c r="Q331" s="1127"/>
    </row>
    <row r="332" spans="1:58" s="49" customFormat="1" ht="11.25" customHeight="1">
      <c r="A332" s="1098"/>
      <c r="B332" s="1101"/>
      <c r="C332" s="1123"/>
      <c r="D332" s="159" t="s">
        <v>376</v>
      </c>
      <c r="E332" s="160"/>
      <c r="F332" s="160">
        <v>0.69</v>
      </c>
      <c r="G332" s="189">
        <f t="shared" si="30"/>
        <v>0.69</v>
      </c>
      <c r="H332" s="713"/>
      <c r="I332" s="1106"/>
      <c r="J332" s="1107"/>
      <c r="K332" s="1107"/>
      <c r="L332" s="1107"/>
      <c r="M332" s="1111"/>
      <c r="N332" s="133"/>
      <c r="O332" s="1143"/>
      <c r="P332" s="1227"/>
      <c r="Q332" s="1127"/>
    </row>
    <row r="333" spans="1:58" s="49" customFormat="1" ht="11.25" customHeight="1">
      <c r="A333" s="1098"/>
      <c r="B333" s="1101"/>
      <c r="C333" s="1123"/>
      <c r="D333" s="159" t="s">
        <v>377</v>
      </c>
      <c r="E333" s="160"/>
      <c r="F333" s="160"/>
      <c r="G333" s="189">
        <f t="shared" si="30"/>
        <v>0</v>
      </c>
      <c r="H333" s="713"/>
      <c r="I333" s="1106"/>
      <c r="J333" s="1107"/>
      <c r="K333" s="1107"/>
      <c r="L333" s="1107"/>
      <c r="M333" s="1111"/>
      <c r="N333" s="133"/>
      <c r="O333" s="1143"/>
      <c r="P333" s="1227"/>
      <c r="Q333" s="1127"/>
    </row>
    <row r="334" spans="1:58" s="49" customFormat="1" ht="11.25" customHeight="1">
      <c r="A334" s="1098"/>
      <c r="B334" s="1101"/>
      <c r="C334" s="1123"/>
      <c r="D334" s="159" t="s">
        <v>378</v>
      </c>
      <c r="E334" s="160">
        <v>6.9000000000000006E-2</v>
      </c>
      <c r="F334" s="160"/>
      <c r="G334" s="189">
        <f t="shared" si="30"/>
        <v>6.9000000000000006E-2</v>
      </c>
      <c r="H334" s="713"/>
      <c r="I334" s="1106"/>
      <c r="J334" s="1107"/>
      <c r="K334" s="1107"/>
      <c r="L334" s="1107"/>
      <c r="M334" s="1111"/>
      <c r="N334" s="133"/>
      <c r="O334" s="1143"/>
      <c r="P334" s="1227"/>
      <c r="Q334" s="1127"/>
    </row>
    <row r="335" spans="1:58" s="49" customFormat="1" ht="11.25" customHeight="1">
      <c r="A335" s="1098"/>
      <c r="B335" s="1101"/>
      <c r="C335" s="1123"/>
      <c r="D335" s="159" t="s">
        <v>379</v>
      </c>
      <c r="E335" s="160">
        <v>1E-3</v>
      </c>
      <c r="F335" s="160"/>
      <c r="G335" s="189">
        <f t="shared" si="30"/>
        <v>1E-3</v>
      </c>
      <c r="H335" s="713"/>
      <c r="I335" s="1106"/>
      <c r="J335" s="1107"/>
      <c r="K335" s="1107"/>
      <c r="L335" s="1107"/>
      <c r="M335" s="1111"/>
      <c r="N335" s="133"/>
      <c r="O335" s="1143"/>
      <c r="P335" s="1227"/>
      <c r="Q335" s="1127"/>
    </row>
    <row r="336" spans="1:58" s="49" customFormat="1" ht="11.25" customHeight="1">
      <c r="A336" s="1098"/>
      <c r="B336" s="1101"/>
      <c r="C336" s="1123"/>
      <c r="D336" s="159" t="s">
        <v>380</v>
      </c>
      <c r="E336" s="160"/>
      <c r="F336" s="160"/>
      <c r="G336" s="189">
        <f t="shared" si="30"/>
        <v>0</v>
      </c>
      <c r="H336" s="713"/>
      <c r="I336" s="1106"/>
      <c r="J336" s="1107"/>
      <c r="K336" s="1107"/>
      <c r="L336" s="1107"/>
      <c r="M336" s="1111"/>
      <c r="N336" s="133"/>
      <c r="O336" s="1143"/>
      <c r="P336" s="1227"/>
      <c r="Q336" s="1127"/>
    </row>
    <row r="337" spans="1:58" s="49" customFormat="1" ht="11.25" customHeight="1">
      <c r="A337" s="1098"/>
      <c r="B337" s="1101"/>
      <c r="C337" s="1123"/>
      <c r="D337" s="161" t="s">
        <v>381</v>
      </c>
      <c r="E337" s="162"/>
      <c r="F337" s="162">
        <v>0.24</v>
      </c>
      <c r="G337" s="190">
        <f t="shared" si="30"/>
        <v>0.24</v>
      </c>
      <c r="H337" s="713"/>
      <c r="I337" s="1106"/>
      <c r="J337" s="1107"/>
      <c r="K337" s="1107"/>
      <c r="L337" s="1107"/>
      <c r="M337" s="1111"/>
      <c r="N337" s="133"/>
      <c r="O337" s="1143"/>
      <c r="P337" s="1227"/>
      <c r="Q337" s="1127"/>
    </row>
    <row r="338" spans="1:58" s="49" customFormat="1" ht="11.25" customHeight="1">
      <c r="A338" s="1099"/>
      <c r="B338" s="1102"/>
      <c r="C338" s="1124"/>
      <c r="D338" s="169" t="s">
        <v>369</v>
      </c>
      <c r="E338" s="176">
        <f>SUM(E329:E337)</f>
        <v>7.0000000000000007E-2</v>
      </c>
      <c r="F338" s="176">
        <f>SUM(F329:F337)</f>
        <v>0.92999999999999994</v>
      </c>
      <c r="G338" s="151">
        <f>SUM(E329:F337)</f>
        <v>0.99999999999999989</v>
      </c>
      <c r="H338" s="722"/>
      <c r="I338" s="1106"/>
      <c r="J338" s="1107"/>
      <c r="K338" s="1107"/>
      <c r="L338" s="1107"/>
      <c r="M338" s="1111"/>
      <c r="N338" s="133"/>
      <c r="O338" s="1143"/>
      <c r="P338" s="1227"/>
      <c r="Q338" s="1127"/>
    </row>
    <row r="339" spans="1:58" s="49" customFormat="1" ht="11.25" customHeight="1">
      <c r="A339" s="1265">
        <v>34</v>
      </c>
      <c r="B339" s="1116" t="s">
        <v>298</v>
      </c>
      <c r="C339" s="1119" t="s">
        <v>401</v>
      </c>
      <c r="D339" s="163" t="s">
        <v>372</v>
      </c>
      <c r="E339" s="164">
        <v>1</v>
      </c>
      <c r="F339" s="164"/>
      <c r="G339" s="191">
        <v>1</v>
      </c>
      <c r="H339" s="48"/>
      <c r="I339" s="1110" t="s">
        <v>328</v>
      </c>
      <c r="J339" s="1109" t="s">
        <v>328</v>
      </c>
      <c r="K339" s="1109" t="s">
        <v>328</v>
      </c>
      <c r="L339" s="1109" t="s">
        <v>328</v>
      </c>
      <c r="M339" s="1126" t="s">
        <v>402</v>
      </c>
      <c r="N339" s="133"/>
      <c r="O339" s="1134" t="s">
        <v>50</v>
      </c>
      <c r="P339" s="1132" t="s">
        <v>49</v>
      </c>
      <c r="Q339" s="1112" t="s">
        <v>49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row>
    <row r="340" spans="1:58" s="49" customFormat="1" ht="11.25" customHeight="1">
      <c r="A340" s="1266"/>
      <c r="B340" s="1117"/>
      <c r="C340" s="1120"/>
      <c r="D340" s="165" t="s">
        <v>374</v>
      </c>
      <c r="E340" s="166"/>
      <c r="F340" s="166"/>
      <c r="G340" s="192">
        <f t="shared" ref="G340:G347" si="31">SUM(E340:F340)</f>
        <v>0</v>
      </c>
      <c r="H340" s="48"/>
      <c r="I340" s="1110"/>
      <c r="J340" s="1109"/>
      <c r="K340" s="1109"/>
      <c r="L340" s="1109"/>
      <c r="M340" s="1126"/>
      <c r="N340" s="133"/>
      <c r="O340" s="1110"/>
      <c r="P340" s="1109"/>
      <c r="Q340" s="1113"/>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row>
    <row r="341" spans="1:58" s="49" customFormat="1" ht="11.25" customHeight="1">
      <c r="A341" s="1266"/>
      <c r="B341" s="1117"/>
      <c r="C341" s="1120"/>
      <c r="D341" s="165" t="s">
        <v>375</v>
      </c>
      <c r="E341" s="166"/>
      <c r="F341" s="166"/>
      <c r="G341" s="192">
        <f t="shared" si="31"/>
        <v>0</v>
      </c>
      <c r="H341" s="48"/>
      <c r="I341" s="1110"/>
      <c r="J341" s="1109"/>
      <c r="K341" s="1109"/>
      <c r="L341" s="1109"/>
      <c r="M341" s="1126"/>
      <c r="N341" s="133"/>
      <c r="O341" s="1110"/>
      <c r="P341" s="1109"/>
      <c r="Q341" s="1113"/>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row>
    <row r="342" spans="1:58" s="49" customFormat="1" ht="11.25" customHeight="1">
      <c r="A342" s="1266"/>
      <c r="B342" s="1117"/>
      <c r="C342" s="1120"/>
      <c r="D342" s="165" t="s">
        <v>376</v>
      </c>
      <c r="E342" s="166"/>
      <c r="F342" s="166"/>
      <c r="G342" s="192">
        <f t="shared" si="31"/>
        <v>0</v>
      </c>
      <c r="H342" s="48"/>
      <c r="I342" s="1110"/>
      <c r="J342" s="1109"/>
      <c r="K342" s="1109"/>
      <c r="L342" s="1109"/>
      <c r="M342" s="1126"/>
      <c r="N342" s="133"/>
      <c r="O342" s="1110"/>
      <c r="P342" s="1109"/>
      <c r="Q342" s="1113"/>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row>
    <row r="343" spans="1:58" s="49" customFormat="1" ht="11.25" customHeight="1">
      <c r="A343" s="1266"/>
      <c r="B343" s="1117"/>
      <c r="C343" s="1120"/>
      <c r="D343" s="165" t="s">
        <v>377</v>
      </c>
      <c r="E343" s="166"/>
      <c r="F343" s="166"/>
      <c r="G343" s="192">
        <f t="shared" si="31"/>
        <v>0</v>
      </c>
      <c r="H343" s="48"/>
      <c r="I343" s="1110"/>
      <c r="J343" s="1109"/>
      <c r="K343" s="1109"/>
      <c r="L343" s="1109"/>
      <c r="M343" s="1126"/>
      <c r="N343" s="133"/>
      <c r="O343" s="1110"/>
      <c r="P343" s="1109"/>
      <c r="Q343" s="1113"/>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row>
    <row r="344" spans="1:58" s="49" customFormat="1" ht="11.25" customHeight="1">
      <c r="A344" s="1266"/>
      <c r="B344" s="1117"/>
      <c r="C344" s="1120"/>
      <c r="D344" s="165" t="s">
        <v>378</v>
      </c>
      <c r="E344" s="166"/>
      <c r="F344" s="166"/>
      <c r="G344" s="192">
        <f t="shared" si="31"/>
        <v>0</v>
      </c>
      <c r="H344" s="48"/>
      <c r="I344" s="1110"/>
      <c r="J344" s="1109"/>
      <c r="K344" s="1109"/>
      <c r="L344" s="1109"/>
      <c r="M344" s="1126"/>
      <c r="N344" s="133"/>
      <c r="O344" s="1110"/>
      <c r="P344" s="1109"/>
      <c r="Q344" s="1113"/>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row>
    <row r="345" spans="1:58" s="49" customFormat="1" ht="11.25" customHeight="1">
      <c r="A345" s="1266"/>
      <c r="B345" s="1117"/>
      <c r="C345" s="1120"/>
      <c r="D345" s="165" t="s">
        <v>379</v>
      </c>
      <c r="E345" s="166"/>
      <c r="F345" s="166"/>
      <c r="G345" s="192">
        <f t="shared" si="31"/>
        <v>0</v>
      </c>
      <c r="H345" s="48"/>
      <c r="I345" s="1110"/>
      <c r="J345" s="1109"/>
      <c r="K345" s="1109"/>
      <c r="L345" s="1109"/>
      <c r="M345" s="1126"/>
      <c r="N345" s="133"/>
      <c r="O345" s="1110"/>
      <c r="P345" s="1109"/>
      <c r="Q345" s="1113"/>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row>
    <row r="346" spans="1:58" s="49" customFormat="1" ht="11.25" customHeight="1">
      <c r="A346" s="1266"/>
      <c r="B346" s="1117"/>
      <c r="C346" s="1120"/>
      <c r="D346" s="165" t="s">
        <v>380</v>
      </c>
      <c r="E346" s="166"/>
      <c r="F346" s="166"/>
      <c r="G346" s="192">
        <f t="shared" si="31"/>
        <v>0</v>
      </c>
      <c r="H346" s="48"/>
      <c r="I346" s="1110"/>
      <c r="J346" s="1109"/>
      <c r="K346" s="1109"/>
      <c r="L346" s="1109"/>
      <c r="M346" s="1126"/>
      <c r="N346" s="133"/>
      <c r="O346" s="1110"/>
      <c r="P346" s="1109"/>
      <c r="Q346" s="1113"/>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row>
    <row r="347" spans="1:58" s="49" customFormat="1" ht="11.25" customHeight="1">
      <c r="A347" s="1266"/>
      <c r="B347" s="1117"/>
      <c r="C347" s="1120"/>
      <c r="D347" s="181" t="s">
        <v>381</v>
      </c>
      <c r="E347" s="182"/>
      <c r="F347" s="182"/>
      <c r="G347" s="194">
        <f t="shared" si="31"/>
        <v>0</v>
      </c>
      <c r="H347" s="48"/>
      <c r="I347" s="1110"/>
      <c r="J347" s="1109"/>
      <c r="K347" s="1109"/>
      <c r="L347" s="1109"/>
      <c r="M347" s="1126"/>
      <c r="N347" s="133"/>
      <c r="O347" s="1110"/>
      <c r="P347" s="1109"/>
      <c r="Q347" s="1113"/>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row>
    <row r="348" spans="1:58" s="49" customFormat="1" ht="11.25" customHeight="1">
      <c r="A348" s="1268"/>
      <c r="B348" s="1118"/>
      <c r="C348" s="1121"/>
      <c r="D348" s="183" t="s">
        <v>369</v>
      </c>
      <c r="E348" s="186">
        <f>SUM(E339:E347)</f>
        <v>1</v>
      </c>
      <c r="F348" s="186">
        <f>SUM(F339:F347)</f>
        <v>0</v>
      </c>
      <c r="G348" s="187">
        <f>SUM(G339:G346)</f>
        <v>1</v>
      </c>
      <c r="H348" s="154"/>
      <c r="I348" s="1110"/>
      <c r="J348" s="1109"/>
      <c r="K348" s="1109"/>
      <c r="L348" s="1109"/>
      <c r="M348" s="1126"/>
      <c r="N348" s="133"/>
      <c r="O348" s="1135"/>
      <c r="P348" s="1133"/>
      <c r="Q348" s="1114"/>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row>
    <row r="349" spans="1:58" s="47" customFormat="1" ht="11.25" customHeight="1">
      <c r="A349" s="1097">
        <v>35</v>
      </c>
      <c r="B349" s="1100" t="s">
        <v>305</v>
      </c>
      <c r="C349" s="1103" t="s">
        <v>306</v>
      </c>
      <c r="D349" s="179" t="s">
        <v>372</v>
      </c>
      <c r="E349" s="180"/>
      <c r="F349" s="180"/>
      <c r="G349" s="195">
        <f>SUM(E349:F349)</f>
        <v>0</v>
      </c>
      <c r="H349" s="48"/>
      <c r="I349" s="1106" t="s">
        <v>328</v>
      </c>
      <c r="J349" s="1107" t="s">
        <v>38</v>
      </c>
      <c r="K349" s="1107" t="s">
        <v>328</v>
      </c>
      <c r="L349" s="1107" t="s">
        <v>328</v>
      </c>
      <c r="M349" s="1108" t="s">
        <v>328</v>
      </c>
      <c r="N349" s="133"/>
      <c r="O349" s="1106" t="s">
        <v>50</v>
      </c>
      <c r="P349" s="1107" t="s">
        <v>49</v>
      </c>
      <c r="Q349" s="1111" t="s">
        <v>49</v>
      </c>
    </row>
    <row r="350" spans="1:58" s="47" customFormat="1" ht="11.25" customHeight="1">
      <c r="A350" s="1098"/>
      <c r="B350" s="1101"/>
      <c r="C350" s="1104"/>
      <c r="D350" s="159" t="s">
        <v>374</v>
      </c>
      <c r="E350" s="160"/>
      <c r="F350" s="160"/>
      <c r="G350" s="189">
        <f t="shared" ref="G350:G357" si="32">SUM(E350:F350)</f>
        <v>0</v>
      </c>
      <c r="H350" s="48"/>
      <c r="I350" s="1106"/>
      <c r="J350" s="1107"/>
      <c r="K350" s="1107"/>
      <c r="L350" s="1107"/>
      <c r="M350" s="1108"/>
      <c r="N350" s="133"/>
      <c r="O350" s="1106"/>
      <c r="P350" s="1107"/>
      <c r="Q350" s="1111"/>
    </row>
    <row r="351" spans="1:58" s="47" customFormat="1" ht="11.25" customHeight="1">
      <c r="A351" s="1098"/>
      <c r="B351" s="1101"/>
      <c r="C351" s="1104"/>
      <c r="D351" s="159" t="s">
        <v>375</v>
      </c>
      <c r="E351" s="160"/>
      <c r="F351" s="160"/>
      <c r="G351" s="189">
        <f t="shared" si="32"/>
        <v>0</v>
      </c>
      <c r="H351" s="48"/>
      <c r="I351" s="1106"/>
      <c r="J351" s="1107"/>
      <c r="K351" s="1107"/>
      <c r="L351" s="1107"/>
      <c r="M351" s="1108"/>
      <c r="N351" s="133"/>
      <c r="O351" s="1106"/>
      <c r="P351" s="1107"/>
      <c r="Q351" s="1111"/>
    </row>
    <row r="352" spans="1:58" s="47" customFormat="1" ht="11.25" customHeight="1">
      <c r="A352" s="1098"/>
      <c r="B352" s="1101"/>
      <c r="C352" s="1104"/>
      <c r="D352" s="159" t="s">
        <v>376</v>
      </c>
      <c r="E352" s="160"/>
      <c r="F352" s="160"/>
      <c r="G352" s="189">
        <f t="shared" si="32"/>
        <v>0</v>
      </c>
      <c r="H352" s="48"/>
      <c r="I352" s="1106"/>
      <c r="J352" s="1107"/>
      <c r="K352" s="1107"/>
      <c r="L352" s="1107"/>
      <c r="M352" s="1108"/>
      <c r="N352" s="133"/>
      <c r="O352" s="1106"/>
      <c r="P352" s="1107"/>
      <c r="Q352" s="1111"/>
    </row>
    <row r="353" spans="1:58" s="47" customFormat="1" ht="11.25" customHeight="1">
      <c r="A353" s="1098"/>
      <c r="B353" s="1101"/>
      <c r="C353" s="1104"/>
      <c r="D353" s="159" t="s">
        <v>377</v>
      </c>
      <c r="E353" s="160"/>
      <c r="F353" s="160"/>
      <c r="G353" s="189">
        <f t="shared" si="32"/>
        <v>0</v>
      </c>
      <c r="H353" s="48"/>
      <c r="I353" s="1106"/>
      <c r="J353" s="1107"/>
      <c r="K353" s="1107"/>
      <c r="L353" s="1107"/>
      <c r="M353" s="1108"/>
      <c r="N353" s="133"/>
      <c r="O353" s="1106"/>
      <c r="P353" s="1107"/>
      <c r="Q353" s="1111"/>
    </row>
    <row r="354" spans="1:58" s="47" customFormat="1" ht="11.25" customHeight="1">
      <c r="A354" s="1098"/>
      <c r="B354" s="1101"/>
      <c r="C354" s="1104"/>
      <c r="D354" s="159" t="s">
        <v>378</v>
      </c>
      <c r="E354" s="160"/>
      <c r="F354" s="160"/>
      <c r="G354" s="189">
        <f t="shared" si="32"/>
        <v>0</v>
      </c>
      <c r="H354" s="48"/>
      <c r="I354" s="1106"/>
      <c r="J354" s="1107"/>
      <c r="K354" s="1107"/>
      <c r="L354" s="1107"/>
      <c r="M354" s="1108"/>
      <c r="N354" s="133"/>
      <c r="O354" s="1106"/>
      <c r="P354" s="1107"/>
      <c r="Q354" s="1111"/>
    </row>
    <row r="355" spans="1:58" s="47" customFormat="1" ht="11.25" customHeight="1">
      <c r="A355" s="1098"/>
      <c r="B355" s="1101"/>
      <c r="C355" s="1104"/>
      <c r="D355" s="159" t="s">
        <v>379</v>
      </c>
      <c r="E355" s="160"/>
      <c r="F355" s="160"/>
      <c r="G355" s="189">
        <f t="shared" si="32"/>
        <v>0</v>
      </c>
      <c r="H355" s="48"/>
      <c r="I355" s="1106"/>
      <c r="J355" s="1107"/>
      <c r="K355" s="1107"/>
      <c r="L355" s="1107"/>
      <c r="M355" s="1108"/>
      <c r="N355" s="133"/>
      <c r="O355" s="1106"/>
      <c r="P355" s="1107"/>
      <c r="Q355" s="1111"/>
    </row>
    <row r="356" spans="1:58" s="47" customFormat="1" ht="11.25" customHeight="1">
      <c r="A356" s="1098"/>
      <c r="B356" s="1101"/>
      <c r="C356" s="1104"/>
      <c r="D356" s="159" t="s">
        <v>380</v>
      </c>
      <c r="E356" s="160"/>
      <c r="F356" s="160"/>
      <c r="G356" s="189">
        <f t="shared" si="32"/>
        <v>0</v>
      </c>
      <c r="H356" s="48"/>
      <c r="I356" s="1106"/>
      <c r="J356" s="1107"/>
      <c r="K356" s="1107"/>
      <c r="L356" s="1107"/>
      <c r="M356" s="1108"/>
      <c r="N356" s="133"/>
      <c r="O356" s="1106"/>
      <c r="P356" s="1107"/>
      <c r="Q356" s="1111"/>
    </row>
    <row r="357" spans="1:58" s="47" customFormat="1" ht="11.25" customHeight="1">
      <c r="A357" s="1098"/>
      <c r="B357" s="1101"/>
      <c r="C357" s="1104"/>
      <c r="D357" s="161" t="s">
        <v>381</v>
      </c>
      <c r="E357" s="162"/>
      <c r="F357" s="162">
        <v>1</v>
      </c>
      <c r="G357" s="190">
        <f t="shared" si="32"/>
        <v>1</v>
      </c>
      <c r="H357" s="48"/>
      <c r="I357" s="1106"/>
      <c r="J357" s="1107"/>
      <c r="K357" s="1107"/>
      <c r="L357" s="1107"/>
      <c r="M357" s="1108"/>
      <c r="N357" s="133"/>
      <c r="O357" s="1106"/>
      <c r="P357" s="1107"/>
      <c r="Q357" s="1111"/>
    </row>
    <row r="358" spans="1:58" s="47" customFormat="1" ht="11.25" customHeight="1">
      <c r="A358" s="1099"/>
      <c r="B358" s="1102"/>
      <c r="C358" s="1105"/>
      <c r="D358" s="174" t="s">
        <v>369</v>
      </c>
      <c r="E358" s="175">
        <f>SUM(E349:E357)</f>
        <v>0</v>
      </c>
      <c r="F358" s="175">
        <f>SUM(F349:F357)</f>
        <v>1</v>
      </c>
      <c r="G358" s="134">
        <f>SUM(E349:F357)</f>
        <v>1</v>
      </c>
      <c r="H358" s="154"/>
      <c r="I358" s="1106"/>
      <c r="J358" s="1107"/>
      <c r="K358" s="1107"/>
      <c r="L358" s="1107"/>
      <c r="M358" s="1108"/>
      <c r="N358" s="133"/>
      <c r="O358" s="1106"/>
      <c r="P358" s="1107"/>
      <c r="Q358" s="1111"/>
    </row>
    <row r="359" spans="1:58" s="49" customFormat="1" ht="11.25" customHeight="1">
      <c r="A359" s="1272">
        <v>36</v>
      </c>
      <c r="B359" s="1165" t="s">
        <v>312</v>
      </c>
      <c r="C359" s="1167" t="s">
        <v>313</v>
      </c>
      <c r="D359" s="163" t="s">
        <v>372</v>
      </c>
      <c r="E359" s="164"/>
      <c r="F359" s="164"/>
      <c r="G359" s="191">
        <f>SUM(E359:F359)</f>
        <v>0</v>
      </c>
      <c r="H359" s="48"/>
      <c r="I359" s="1223" t="s">
        <v>50</v>
      </c>
      <c r="J359" s="1109" t="s">
        <v>50</v>
      </c>
      <c r="K359" s="1109" t="s">
        <v>50</v>
      </c>
      <c r="L359" s="1109" t="s">
        <v>38</v>
      </c>
      <c r="M359" s="1113" t="s">
        <v>328</v>
      </c>
      <c r="N359" s="133"/>
      <c r="O359" s="1110" t="s">
        <v>50</v>
      </c>
      <c r="P359" s="1109" t="s">
        <v>49</v>
      </c>
      <c r="Q359" s="1113" t="s">
        <v>49</v>
      </c>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row>
    <row r="360" spans="1:58" s="49" customFormat="1" ht="11.25" customHeight="1">
      <c r="A360" s="1266"/>
      <c r="B360" s="1117"/>
      <c r="C360" s="1168"/>
      <c r="D360" s="165" t="s">
        <v>374</v>
      </c>
      <c r="E360" s="166"/>
      <c r="F360" s="166"/>
      <c r="G360" s="192">
        <f t="shared" ref="G360:G367" si="33">SUM(E360:F360)</f>
        <v>0</v>
      </c>
      <c r="H360" s="48"/>
      <c r="I360" s="1110"/>
      <c r="J360" s="1109"/>
      <c r="K360" s="1109"/>
      <c r="L360" s="1109"/>
      <c r="M360" s="1113"/>
      <c r="N360" s="133"/>
      <c r="O360" s="1110"/>
      <c r="P360" s="1109"/>
      <c r="Q360" s="1113"/>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row>
    <row r="361" spans="1:58" s="49" customFormat="1" ht="11.25" customHeight="1">
      <c r="A361" s="1266"/>
      <c r="B361" s="1117"/>
      <c r="C361" s="1168"/>
      <c r="D361" s="165" t="s">
        <v>375</v>
      </c>
      <c r="E361" s="166"/>
      <c r="F361" s="166"/>
      <c r="G361" s="192">
        <f t="shared" si="33"/>
        <v>0</v>
      </c>
      <c r="H361" s="48"/>
      <c r="I361" s="1110"/>
      <c r="J361" s="1109"/>
      <c r="K361" s="1109"/>
      <c r="L361" s="1109"/>
      <c r="M361" s="1113"/>
      <c r="N361" s="133"/>
      <c r="O361" s="1110"/>
      <c r="P361" s="1109"/>
      <c r="Q361" s="1113"/>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row>
    <row r="362" spans="1:58" s="49" customFormat="1" ht="11.25" customHeight="1">
      <c r="A362" s="1266"/>
      <c r="B362" s="1117"/>
      <c r="C362" s="1168"/>
      <c r="D362" s="165" t="s">
        <v>376</v>
      </c>
      <c r="E362" s="166"/>
      <c r="F362" s="166"/>
      <c r="G362" s="192">
        <f t="shared" si="33"/>
        <v>0</v>
      </c>
      <c r="H362" s="48"/>
      <c r="I362" s="1110"/>
      <c r="J362" s="1109"/>
      <c r="K362" s="1109"/>
      <c r="L362" s="1109"/>
      <c r="M362" s="1113"/>
      <c r="N362" s="133"/>
      <c r="O362" s="1110"/>
      <c r="P362" s="1109"/>
      <c r="Q362" s="1113"/>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row>
    <row r="363" spans="1:58" s="49" customFormat="1" ht="11.25" customHeight="1">
      <c r="A363" s="1266"/>
      <c r="B363" s="1117"/>
      <c r="C363" s="1168"/>
      <c r="D363" s="165" t="s">
        <v>377</v>
      </c>
      <c r="E363" s="166"/>
      <c r="F363" s="166"/>
      <c r="G363" s="192">
        <f t="shared" si="33"/>
        <v>0</v>
      </c>
      <c r="H363" s="48"/>
      <c r="I363" s="1110"/>
      <c r="J363" s="1109"/>
      <c r="K363" s="1109"/>
      <c r="L363" s="1109"/>
      <c r="M363" s="1113"/>
      <c r="N363" s="133"/>
      <c r="O363" s="1110"/>
      <c r="P363" s="1109"/>
      <c r="Q363" s="1113"/>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row>
    <row r="364" spans="1:58" s="49" customFormat="1" ht="11.25" customHeight="1">
      <c r="A364" s="1266"/>
      <c r="B364" s="1117"/>
      <c r="C364" s="1168"/>
      <c r="D364" s="165" t="s">
        <v>378</v>
      </c>
      <c r="E364" s="166"/>
      <c r="F364" s="166"/>
      <c r="G364" s="192">
        <f t="shared" si="33"/>
        <v>0</v>
      </c>
      <c r="H364" s="48"/>
      <c r="I364" s="1110"/>
      <c r="J364" s="1109"/>
      <c r="K364" s="1109"/>
      <c r="L364" s="1109"/>
      <c r="M364" s="1113"/>
      <c r="N364" s="133"/>
      <c r="O364" s="1110"/>
      <c r="P364" s="1109"/>
      <c r="Q364" s="1113"/>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row>
    <row r="365" spans="1:58" s="49" customFormat="1" ht="11.25" customHeight="1">
      <c r="A365" s="1266"/>
      <c r="B365" s="1117"/>
      <c r="C365" s="1168"/>
      <c r="D365" s="165" t="s">
        <v>379</v>
      </c>
      <c r="E365" s="166"/>
      <c r="F365" s="166"/>
      <c r="G365" s="192">
        <f t="shared" si="33"/>
        <v>0</v>
      </c>
      <c r="H365" s="48"/>
      <c r="I365" s="1110"/>
      <c r="J365" s="1109"/>
      <c r="K365" s="1109"/>
      <c r="L365" s="1109"/>
      <c r="M365" s="1113"/>
      <c r="N365" s="133"/>
      <c r="O365" s="1110"/>
      <c r="P365" s="1109"/>
      <c r="Q365" s="1113"/>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row>
    <row r="366" spans="1:58" s="49" customFormat="1" ht="11.25" customHeight="1">
      <c r="A366" s="1266"/>
      <c r="B366" s="1117"/>
      <c r="C366" s="1168"/>
      <c r="D366" s="165" t="s">
        <v>380</v>
      </c>
      <c r="E366" s="166"/>
      <c r="F366" s="166"/>
      <c r="G366" s="192">
        <f t="shared" si="33"/>
        <v>0</v>
      </c>
      <c r="H366" s="48"/>
      <c r="I366" s="1110"/>
      <c r="J366" s="1109"/>
      <c r="K366" s="1109"/>
      <c r="L366" s="1109"/>
      <c r="M366" s="1113"/>
      <c r="N366" s="133"/>
      <c r="O366" s="1110"/>
      <c r="P366" s="1109"/>
      <c r="Q366" s="1113"/>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row>
    <row r="367" spans="1:58" s="49" customFormat="1" ht="11.25" customHeight="1">
      <c r="A367" s="1266"/>
      <c r="B367" s="1117"/>
      <c r="C367" s="1168"/>
      <c r="D367" s="167" t="s">
        <v>381</v>
      </c>
      <c r="E367" s="168"/>
      <c r="F367" s="168">
        <v>1</v>
      </c>
      <c r="G367" s="193">
        <f t="shared" si="33"/>
        <v>1</v>
      </c>
      <c r="H367" s="48"/>
      <c r="I367" s="1110"/>
      <c r="J367" s="1109"/>
      <c r="K367" s="1109"/>
      <c r="L367" s="1109"/>
      <c r="M367" s="1113"/>
      <c r="N367" s="133"/>
      <c r="O367" s="1110"/>
      <c r="P367" s="1109"/>
      <c r="Q367" s="1113"/>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row>
    <row r="368" spans="1:58" s="49" customFormat="1" ht="10.15" customHeight="1">
      <c r="A368" s="1273"/>
      <c r="B368" s="1166"/>
      <c r="C368" s="1169"/>
      <c r="D368" s="170" t="s">
        <v>369</v>
      </c>
      <c r="E368" s="173">
        <f>SUM(E359:E367)</f>
        <v>0</v>
      </c>
      <c r="F368" s="173">
        <f>SUM(F359:F367)</f>
        <v>1</v>
      </c>
      <c r="G368" s="149">
        <f>SUM(E359:F367)</f>
        <v>1</v>
      </c>
      <c r="H368" s="154"/>
      <c r="I368" s="1110"/>
      <c r="J368" s="1109"/>
      <c r="K368" s="1109"/>
      <c r="L368" s="1109"/>
      <c r="M368" s="1113"/>
      <c r="N368" s="133"/>
      <c r="O368" s="1110"/>
      <c r="P368" s="1109"/>
      <c r="Q368" s="1113"/>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row>
    <row r="369" spans="1:58" s="49" customFormat="1" ht="11.25" customHeight="1">
      <c r="A369" s="1257">
        <v>37</v>
      </c>
      <c r="B369" s="1187" t="s">
        <v>321</v>
      </c>
      <c r="C369" s="1189" t="s">
        <v>322</v>
      </c>
      <c r="D369" s="179" t="s">
        <v>372</v>
      </c>
      <c r="E369" s="180"/>
      <c r="F369" s="180"/>
      <c r="G369" s="195">
        <f>SUM(E369:F369)</f>
        <v>0</v>
      </c>
      <c r="H369" s="48"/>
      <c r="I369" s="1106" t="s">
        <v>38</v>
      </c>
      <c r="J369" s="1107" t="s">
        <v>328</v>
      </c>
      <c r="K369" s="1107" t="s">
        <v>328</v>
      </c>
      <c r="L369" s="1107" t="s">
        <v>328</v>
      </c>
      <c r="M369" s="1108" t="s">
        <v>328</v>
      </c>
      <c r="N369" s="133"/>
      <c r="O369" s="1150" t="s">
        <v>50</v>
      </c>
      <c r="P369" s="1130" t="s">
        <v>49</v>
      </c>
      <c r="Q369" s="1128" t="s">
        <v>49</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row>
    <row r="370" spans="1:58" s="49" customFormat="1" ht="11.25" customHeight="1">
      <c r="A370" s="1098"/>
      <c r="B370" s="1101"/>
      <c r="C370" s="1104"/>
      <c r="D370" s="159" t="s">
        <v>374</v>
      </c>
      <c r="E370" s="160"/>
      <c r="F370" s="160"/>
      <c r="G370" s="189">
        <f t="shared" ref="G370:G377" si="34">SUM(E370:F370)</f>
        <v>0</v>
      </c>
      <c r="H370" s="48"/>
      <c r="I370" s="1106"/>
      <c r="J370" s="1107"/>
      <c r="K370" s="1107"/>
      <c r="L370" s="1107"/>
      <c r="M370" s="1108"/>
      <c r="N370" s="133"/>
      <c r="O370" s="1106"/>
      <c r="P370" s="1107"/>
      <c r="Q370" s="1111"/>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row>
    <row r="371" spans="1:58" s="49" customFormat="1" ht="11.25" customHeight="1">
      <c r="A371" s="1098"/>
      <c r="B371" s="1101"/>
      <c r="C371" s="1104"/>
      <c r="D371" s="159" t="s">
        <v>375</v>
      </c>
      <c r="E371" s="160"/>
      <c r="F371" s="160"/>
      <c r="G371" s="189">
        <f t="shared" si="34"/>
        <v>0</v>
      </c>
      <c r="H371" s="48"/>
      <c r="I371" s="1106"/>
      <c r="J371" s="1107"/>
      <c r="K371" s="1107"/>
      <c r="L371" s="1107"/>
      <c r="M371" s="1108"/>
      <c r="N371" s="133"/>
      <c r="O371" s="1106"/>
      <c r="P371" s="1107"/>
      <c r="Q371" s="1111"/>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row>
    <row r="372" spans="1:58" s="49" customFormat="1" ht="11.25" customHeight="1">
      <c r="A372" s="1098"/>
      <c r="B372" s="1101"/>
      <c r="C372" s="1104"/>
      <c r="D372" s="159" t="s">
        <v>376</v>
      </c>
      <c r="E372" s="160"/>
      <c r="F372" s="160">
        <v>1</v>
      </c>
      <c r="G372" s="189">
        <f t="shared" si="34"/>
        <v>1</v>
      </c>
      <c r="H372" s="48"/>
      <c r="I372" s="1106"/>
      <c r="J372" s="1107"/>
      <c r="K372" s="1107"/>
      <c r="L372" s="1107"/>
      <c r="M372" s="1108"/>
      <c r="N372" s="133"/>
      <c r="O372" s="1106"/>
      <c r="P372" s="1107"/>
      <c r="Q372" s="1111"/>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row>
    <row r="373" spans="1:58" s="49" customFormat="1" ht="11.25" customHeight="1">
      <c r="A373" s="1098"/>
      <c r="B373" s="1101"/>
      <c r="C373" s="1104"/>
      <c r="D373" s="159" t="s">
        <v>377</v>
      </c>
      <c r="E373" s="160"/>
      <c r="F373" s="160"/>
      <c r="G373" s="189">
        <f t="shared" si="34"/>
        <v>0</v>
      </c>
      <c r="H373" s="48"/>
      <c r="I373" s="1106"/>
      <c r="J373" s="1107"/>
      <c r="K373" s="1107"/>
      <c r="L373" s="1107"/>
      <c r="M373" s="1108"/>
      <c r="N373" s="133"/>
      <c r="O373" s="1106"/>
      <c r="P373" s="1107"/>
      <c r="Q373" s="1111"/>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row>
    <row r="374" spans="1:58" s="49" customFormat="1" ht="11.25" customHeight="1">
      <c r="A374" s="1098"/>
      <c r="B374" s="1101"/>
      <c r="C374" s="1104"/>
      <c r="D374" s="159" t="s">
        <v>378</v>
      </c>
      <c r="E374" s="160"/>
      <c r="F374" s="160"/>
      <c r="G374" s="189">
        <f t="shared" si="34"/>
        <v>0</v>
      </c>
      <c r="H374" s="48"/>
      <c r="I374" s="1106"/>
      <c r="J374" s="1107"/>
      <c r="K374" s="1107"/>
      <c r="L374" s="1107"/>
      <c r="M374" s="1108"/>
      <c r="N374" s="133"/>
      <c r="O374" s="1106"/>
      <c r="P374" s="1107"/>
      <c r="Q374" s="1111"/>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row>
    <row r="375" spans="1:58" s="49" customFormat="1" ht="11.25" customHeight="1">
      <c r="A375" s="1098"/>
      <c r="B375" s="1101"/>
      <c r="C375" s="1104"/>
      <c r="D375" s="159" t="s">
        <v>379</v>
      </c>
      <c r="E375" s="160"/>
      <c r="F375" s="160"/>
      <c r="G375" s="189">
        <f t="shared" si="34"/>
        <v>0</v>
      </c>
      <c r="H375" s="48"/>
      <c r="I375" s="1106"/>
      <c r="J375" s="1107"/>
      <c r="K375" s="1107"/>
      <c r="L375" s="1107"/>
      <c r="M375" s="1108"/>
      <c r="N375" s="133"/>
      <c r="O375" s="1106"/>
      <c r="P375" s="1107"/>
      <c r="Q375" s="1111"/>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row>
    <row r="376" spans="1:58" s="49" customFormat="1" ht="11.25" customHeight="1">
      <c r="A376" s="1098"/>
      <c r="B376" s="1101"/>
      <c r="C376" s="1104"/>
      <c r="D376" s="159" t="s">
        <v>380</v>
      </c>
      <c r="E376" s="160"/>
      <c r="F376" s="160"/>
      <c r="G376" s="189">
        <f t="shared" si="34"/>
        <v>0</v>
      </c>
      <c r="H376" s="48"/>
      <c r="I376" s="1106"/>
      <c r="J376" s="1107"/>
      <c r="K376" s="1107"/>
      <c r="L376" s="1107"/>
      <c r="M376" s="1108"/>
      <c r="N376" s="133"/>
      <c r="O376" s="1106"/>
      <c r="P376" s="1107"/>
      <c r="Q376" s="1111"/>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row>
    <row r="377" spans="1:58" s="49" customFormat="1" ht="11.25" customHeight="1">
      <c r="A377" s="1098"/>
      <c r="B377" s="1101"/>
      <c r="C377" s="1104"/>
      <c r="D377" s="161" t="s">
        <v>381</v>
      </c>
      <c r="E377" s="162"/>
      <c r="F377" s="162"/>
      <c r="G377" s="190">
        <f t="shared" si="34"/>
        <v>0</v>
      </c>
      <c r="H377" s="48"/>
      <c r="I377" s="1106"/>
      <c r="J377" s="1107"/>
      <c r="K377" s="1107"/>
      <c r="L377" s="1107"/>
      <c r="M377" s="1108"/>
      <c r="N377" s="133"/>
      <c r="O377" s="1106"/>
      <c r="P377" s="1107"/>
      <c r="Q377" s="1111"/>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row>
    <row r="378" spans="1:58" s="49" customFormat="1" ht="11.25" customHeight="1">
      <c r="A378" s="1258"/>
      <c r="B378" s="1188"/>
      <c r="C378" s="1190"/>
      <c r="D378" s="171" t="s">
        <v>369</v>
      </c>
      <c r="E378" s="172">
        <f>SUM(E369:E377)</f>
        <v>0</v>
      </c>
      <c r="F378" s="172">
        <f>SUM(F369:F377)</f>
        <v>1</v>
      </c>
      <c r="G378" s="150">
        <f>SUM(E369:F377)</f>
        <v>1</v>
      </c>
      <c r="H378" s="154"/>
      <c r="I378" s="1106"/>
      <c r="J378" s="1107"/>
      <c r="K378" s="1107"/>
      <c r="L378" s="1107"/>
      <c r="M378" s="1108"/>
      <c r="N378" s="133"/>
      <c r="O378" s="1151"/>
      <c r="P378" s="1131"/>
      <c r="Q378" s="1129"/>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row>
    <row r="379" spans="1:58" s="49" customFormat="1" ht="11.25" customHeight="1">
      <c r="A379" s="1272">
        <v>38</v>
      </c>
      <c r="B379" s="1165" t="s">
        <v>329</v>
      </c>
      <c r="C379" s="1167" t="s">
        <v>330</v>
      </c>
      <c r="D379" s="163" t="s">
        <v>372</v>
      </c>
      <c r="E379" s="164"/>
      <c r="F379" s="164"/>
      <c r="G379" s="191">
        <f>SUM(E379:F379)</f>
        <v>0</v>
      </c>
      <c r="H379" s="50"/>
      <c r="I379" s="1223" t="s">
        <v>38</v>
      </c>
      <c r="J379" s="1109" t="s">
        <v>328</v>
      </c>
      <c r="K379" s="1109" t="s">
        <v>328</v>
      </c>
      <c r="L379" s="1109" t="s">
        <v>328</v>
      </c>
      <c r="M379" s="1126" t="s">
        <v>403</v>
      </c>
      <c r="N379" s="133"/>
      <c r="O379" s="1110" t="s">
        <v>50</v>
      </c>
      <c r="P379" s="1109" t="s">
        <v>49</v>
      </c>
      <c r="Q379" s="1113" t="s">
        <v>49</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row>
    <row r="380" spans="1:58" s="49" customFormat="1" ht="11.25" customHeight="1">
      <c r="A380" s="1266"/>
      <c r="B380" s="1117"/>
      <c r="C380" s="1168"/>
      <c r="D380" s="165" t="s">
        <v>374</v>
      </c>
      <c r="E380" s="166"/>
      <c r="F380" s="166"/>
      <c r="G380" s="192">
        <f t="shared" ref="G380:G387" si="35">SUM(E380:F380)</f>
        <v>0</v>
      </c>
      <c r="H380" s="50"/>
      <c r="I380" s="1110"/>
      <c r="J380" s="1109"/>
      <c r="K380" s="1109"/>
      <c r="L380" s="1109"/>
      <c r="M380" s="1126"/>
      <c r="N380" s="133"/>
      <c r="O380" s="1110"/>
      <c r="P380" s="1109"/>
      <c r="Q380" s="1113"/>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row>
    <row r="381" spans="1:58" s="49" customFormat="1" ht="11.25" customHeight="1">
      <c r="A381" s="1266"/>
      <c r="B381" s="1117"/>
      <c r="C381" s="1168"/>
      <c r="D381" s="165" t="s">
        <v>375</v>
      </c>
      <c r="E381" s="166"/>
      <c r="F381" s="166"/>
      <c r="G381" s="192">
        <f t="shared" si="35"/>
        <v>0</v>
      </c>
      <c r="H381" s="50"/>
      <c r="I381" s="1110"/>
      <c r="J381" s="1109"/>
      <c r="K381" s="1109"/>
      <c r="L381" s="1109"/>
      <c r="M381" s="1126"/>
      <c r="N381" s="133"/>
      <c r="O381" s="1110"/>
      <c r="P381" s="1109"/>
      <c r="Q381" s="1113"/>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row>
    <row r="382" spans="1:58" s="49" customFormat="1" ht="11.25" customHeight="1">
      <c r="A382" s="1266"/>
      <c r="B382" s="1117"/>
      <c r="C382" s="1168"/>
      <c r="D382" s="165" t="s">
        <v>376</v>
      </c>
      <c r="E382" s="166"/>
      <c r="F382" s="166">
        <v>0.30099999999999999</v>
      </c>
      <c r="G382" s="192">
        <f t="shared" si="35"/>
        <v>0.30099999999999999</v>
      </c>
      <c r="H382" s="50"/>
      <c r="I382" s="1110"/>
      <c r="J382" s="1109"/>
      <c r="K382" s="1109"/>
      <c r="L382" s="1109"/>
      <c r="M382" s="1126"/>
      <c r="N382" s="133"/>
      <c r="O382" s="1110"/>
      <c r="P382" s="1109"/>
      <c r="Q382" s="1113"/>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row>
    <row r="383" spans="1:58" s="49" customFormat="1" ht="11.25" customHeight="1">
      <c r="A383" s="1266"/>
      <c r="B383" s="1117"/>
      <c r="C383" s="1168"/>
      <c r="D383" s="165" t="s">
        <v>377</v>
      </c>
      <c r="E383" s="166">
        <v>0.64900000000000002</v>
      </c>
      <c r="F383" s="166"/>
      <c r="G383" s="192">
        <f t="shared" si="35"/>
        <v>0.64900000000000002</v>
      </c>
      <c r="H383" s="50"/>
      <c r="I383" s="1110"/>
      <c r="J383" s="1109"/>
      <c r="K383" s="1109"/>
      <c r="L383" s="1109"/>
      <c r="M383" s="1126"/>
      <c r="N383" s="133"/>
      <c r="O383" s="1110"/>
      <c r="P383" s="1109"/>
      <c r="Q383" s="1113"/>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row>
    <row r="384" spans="1:58" s="49" customFormat="1" ht="11.25" customHeight="1">
      <c r="A384" s="1266"/>
      <c r="B384" s="1117"/>
      <c r="C384" s="1168"/>
      <c r="D384" s="165" t="s">
        <v>378</v>
      </c>
      <c r="E384" s="166"/>
      <c r="F384" s="166"/>
      <c r="G384" s="192">
        <f t="shared" si="35"/>
        <v>0</v>
      </c>
      <c r="H384" s="50"/>
      <c r="I384" s="1110"/>
      <c r="J384" s="1109"/>
      <c r="K384" s="1109"/>
      <c r="L384" s="1109"/>
      <c r="M384" s="1126"/>
      <c r="N384" s="133"/>
      <c r="O384" s="1110"/>
      <c r="P384" s="1109"/>
      <c r="Q384" s="1113"/>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row>
    <row r="385" spans="1:58" s="49" customFormat="1" ht="11.25" customHeight="1">
      <c r="A385" s="1266"/>
      <c r="B385" s="1117"/>
      <c r="C385" s="1168"/>
      <c r="D385" s="165" t="s">
        <v>379</v>
      </c>
      <c r="E385" s="166"/>
      <c r="F385" s="166"/>
      <c r="G385" s="192">
        <f t="shared" si="35"/>
        <v>0</v>
      </c>
      <c r="H385" s="50"/>
      <c r="I385" s="1110"/>
      <c r="J385" s="1109"/>
      <c r="K385" s="1109"/>
      <c r="L385" s="1109"/>
      <c r="M385" s="1126"/>
      <c r="N385" s="133"/>
      <c r="O385" s="1110"/>
      <c r="P385" s="1109"/>
      <c r="Q385" s="1113"/>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row>
    <row r="386" spans="1:58" s="49" customFormat="1" ht="11.25" customHeight="1">
      <c r="A386" s="1266"/>
      <c r="B386" s="1117"/>
      <c r="C386" s="1168"/>
      <c r="D386" s="165" t="s">
        <v>380</v>
      </c>
      <c r="E386" s="166"/>
      <c r="F386" s="166"/>
      <c r="G386" s="192">
        <f t="shared" si="35"/>
        <v>0</v>
      </c>
      <c r="H386" s="50"/>
      <c r="I386" s="1110"/>
      <c r="J386" s="1109"/>
      <c r="K386" s="1109"/>
      <c r="L386" s="1109"/>
      <c r="M386" s="1126"/>
      <c r="N386" s="133"/>
      <c r="O386" s="1110"/>
      <c r="P386" s="1109"/>
      <c r="Q386" s="1113"/>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row>
    <row r="387" spans="1:58" s="49" customFormat="1" ht="11.25" customHeight="1">
      <c r="A387" s="1266"/>
      <c r="B387" s="1117"/>
      <c r="C387" s="1168"/>
      <c r="D387" s="167" t="s">
        <v>381</v>
      </c>
      <c r="E387" s="168"/>
      <c r="F387" s="168">
        <v>0.05</v>
      </c>
      <c r="G387" s="193">
        <f t="shared" si="35"/>
        <v>0.05</v>
      </c>
      <c r="H387" s="50"/>
      <c r="I387" s="1110"/>
      <c r="J387" s="1109"/>
      <c r="K387" s="1109"/>
      <c r="L387" s="1109"/>
      <c r="M387" s="1126"/>
      <c r="N387" s="133"/>
      <c r="O387" s="1110"/>
      <c r="P387" s="1109"/>
      <c r="Q387" s="1113"/>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row>
    <row r="388" spans="1:58" s="49" customFormat="1" ht="11.25" customHeight="1">
      <c r="A388" s="1273"/>
      <c r="B388" s="1166"/>
      <c r="C388" s="1169"/>
      <c r="D388" s="170" t="s">
        <v>369</v>
      </c>
      <c r="E388" s="173">
        <f>SUM(E379:E387)</f>
        <v>0.64900000000000002</v>
      </c>
      <c r="F388" s="173">
        <f>SUM(F379:F387)</f>
        <v>0.35099999999999998</v>
      </c>
      <c r="G388" s="149">
        <f>SUM(E379:F387)</f>
        <v>1</v>
      </c>
      <c r="H388" s="154"/>
      <c r="I388" s="1110"/>
      <c r="J388" s="1109"/>
      <c r="K388" s="1109"/>
      <c r="L388" s="1109"/>
      <c r="M388" s="1126"/>
      <c r="N388" s="133"/>
      <c r="O388" s="1110"/>
      <c r="P388" s="1109"/>
      <c r="Q388" s="1113"/>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row>
    <row r="389" spans="1:58" s="49" customFormat="1" ht="11.25" customHeight="1">
      <c r="A389" s="1274">
        <v>39</v>
      </c>
      <c r="B389" s="1170" t="s">
        <v>339</v>
      </c>
      <c r="C389" s="1173" t="s">
        <v>340</v>
      </c>
      <c r="D389" s="723" t="s">
        <v>372</v>
      </c>
      <c r="E389" s="724"/>
      <c r="F389" s="724"/>
      <c r="G389" s="725">
        <f>SUM(E389:F389)</f>
        <v>0</v>
      </c>
      <c r="H389" s="713"/>
      <c r="I389" s="1143" t="s">
        <v>328</v>
      </c>
      <c r="J389" s="1227" t="s">
        <v>328</v>
      </c>
      <c r="K389" s="1227" t="s">
        <v>328</v>
      </c>
      <c r="L389" s="1227" t="s">
        <v>328</v>
      </c>
      <c r="M389" s="1236" t="s">
        <v>404</v>
      </c>
      <c r="N389" s="133"/>
      <c r="O389" s="1143" t="s">
        <v>38</v>
      </c>
      <c r="P389" s="1227" t="s">
        <v>38</v>
      </c>
      <c r="Q389" s="1127" t="s">
        <v>49</v>
      </c>
    </row>
    <row r="390" spans="1:58" s="49" customFormat="1" ht="11.25" customHeight="1">
      <c r="A390" s="1270"/>
      <c r="B390" s="1171"/>
      <c r="C390" s="1174"/>
      <c r="D390" s="695" t="s">
        <v>374</v>
      </c>
      <c r="E390" s="696"/>
      <c r="F390" s="696">
        <v>0.25</v>
      </c>
      <c r="G390" s="697">
        <f t="shared" ref="G390:G397" si="36">SUM(E390:F390)</f>
        <v>0.25</v>
      </c>
      <c r="H390" s="713"/>
      <c r="I390" s="1143"/>
      <c r="J390" s="1227"/>
      <c r="K390" s="1227"/>
      <c r="L390" s="1227"/>
      <c r="M390" s="1236"/>
      <c r="N390" s="133"/>
      <c r="O390" s="1143"/>
      <c r="P390" s="1227"/>
      <c r="Q390" s="1127"/>
    </row>
    <row r="391" spans="1:58" s="49" customFormat="1" ht="11.25" customHeight="1">
      <c r="A391" s="1270"/>
      <c r="B391" s="1171"/>
      <c r="C391" s="1174"/>
      <c r="D391" s="695" t="s">
        <v>375</v>
      </c>
      <c r="E391" s="696">
        <v>0.25</v>
      </c>
      <c r="F391" s="696"/>
      <c r="G391" s="697">
        <f t="shared" si="36"/>
        <v>0.25</v>
      </c>
      <c r="H391" s="713"/>
      <c r="I391" s="1143"/>
      <c r="J391" s="1227"/>
      <c r="K391" s="1227"/>
      <c r="L391" s="1227"/>
      <c r="M391" s="1236"/>
      <c r="N391" s="133"/>
      <c r="O391" s="1143"/>
      <c r="P391" s="1227"/>
      <c r="Q391" s="1127"/>
    </row>
    <row r="392" spans="1:58" s="49" customFormat="1" ht="11.25" customHeight="1">
      <c r="A392" s="1270"/>
      <c r="B392" s="1171"/>
      <c r="C392" s="1174"/>
      <c r="D392" s="695" t="s">
        <v>376</v>
      </c>
      <c r="E392" s="696"/>
      <c r="F392" s="696"/>
      <c r="G392" s="697">
        <f t="shared" si="36"/>
        <v>0</v>
      </c>
      <c r="H392" s="713"/>
      <c r="I392" s="1143"/>
      <c r="J392" s="1227"/>
      <c r="K392" s="1227"/>
      <c r="L392" s="1227"/>
      <c r="M392" s="1236"/>
      <c r="N392" s="133"/>
      <c r="O392" s="1143"/>
      <c r="P392" s="1227"/>
      <c r="Q392" s="1127"/>
    </row>
    <row r="393" spans="1:58" s="49" customFormat="1" ht="11.25" customHeight="1">
      <c r="A393" s="1270"/>
      <c r="B393" s="1171"/>
      <c r="C393" s="1174"/>
      <c r="D393" s="695" t="s">
        <v>377</v>
      </c>
      <c r="E393" s="696"/>
      <c r="F393" s="696"/>
      <c r="G393" s="697">
        <f t="shared" si="36"/>
        <v>0</v>
      </c>
      <c r="H393" s="713"/>
      <c r="I393" s="1143"/>
      <c r="J393" s="1227"/>
      <c r="K393" s="1227"/>
      <c r="L393" s="1227"/>
      <c r="M393" s="1236"/>
      <c r="N393" s="133"/>
      <c r="O393" s="1143"/>
      <c r="P393" s="1227"/>
      <c r="Q393" s="1127"/>
    </row>
    <row r="394" spans="1:58" s="49" customFormat="1" ht="11.25" customHeight="1">
      <c r="A394" s="1270"/>
      <c r="B394" s="1171"/>
      <c r="C394" s="1174"/>
      <c r="D394" s="695" t="s">
        <v>378</v>
      </c>
      <c r="E394" s="696">
        <v>0.3498</v>
      </c>
      <c r="F394" s="696"/>
      <c r="G394" s="697">
        <f t="shared" si="36"/>
        <v>0.3498</v>
      </c>
      <c r="H394" s="713"/>
      <c r="I394" s="1143"/>
      <c r="J394" s="1227"/>
      <c r="K394" s="1227"/>
      <c r="L394" s="1227"/>
      <c r="M394" s="1236"/>
      <c r="N394" s="133"/>
      <c r="O394" s="1143"/>
      <c r="P394" s="1227"/>
      <c r="Q394" s="1127"/>
    </row>
    <row r="395" spans="1:58" s="49" customFormat="1" ht="11.25" customHeight="1">
      <c r="A395" s="1270"/>
      <c r="B395" s="1171"/>
      <c r="C395" s="1174"/>
      <c r="D395" s="695" t="s">
        <v>379</v>
      </c>
      <c r="E395" s="696"/>
      <c r="F395" s="696"/>
      <c r="G395" s="697">
        <f t="shared" si="36"/>
        <v>0</v>
      </c>
      <c r="H395" s="713"/>
      <c r="I395" s="1143"/>
      <c r="J395" s="1227"/>
      <c r="K395" s="1227"/>
      <c r="L395" s="1227"/>
      <c r="M395" s="1236"/>
      <c r="N395" s="133"/>
      <c r="O395" s="1143"/>
      <c r="P395" s="1227"/>
      <c r="Q395" s="1127"/>
    </row>
    <row r="396" spans="1:58" s="49" customFormat="1" ht="11.25" customHeight="1">
      <c r="A396" s="1270"/>
      <c r="B396" s="1171"/>
      <c r="C396" s="1174"/>
      <c r="D396" s="695" t="s">
        <v>380</v>
      </c>
      <c r="E396" s="696"/>
      <c r="F396" s="696"/>
      <c r="G396" s="697">
        <f t="shared" si="36"/>
        <v>0</v>
      </c>
      <c r="H396" s="713"/>
      <c r="I396" s="1143"/>
      <c r="J396" s="1227"/>
      <c r="K396" s="1227"/>
      <c r="L396" s="1227"/>
      <c r="M396" s="1236"/>
      <c r="N396" s="133"/>
      <c r="O396" s="1143"/>
      <c r="P396" s="1227"/>
      <c r="Q396" s="1127"/>
    </row>
    <row r="397" spans="1:58" s="49" customFormat="1" ht="11.25" customHeight="1">
      <c r="A397" s="1270"/>
      <c r="B397" s="1171"/>
      <c r="C397" s="1174"/>
      <c r="D397" s="698" t="s">
        <v>381</v>
      </c>
      <c r="E397" s="699"/>
      <c r="F397" s="699">
        <v>0.1502</v>
      </c>
      <c r="G397" s="700">
        <f t="shared" si="36"/>
        <v>0.1502</v>
      </c>
      <c r="H397" s="713"/>
      <c r="I397" s="1143"/>
      <c r="J397" s="1227"/>
      <c r="K397" s="1227"/>
      <c r="L397" s="1227"/>
      <c r="M397" s="1236"/>
      <c r="N397" s="133"/>
      <c r="O397" s="1143"/>
      <c r="P397" s="1227"/>
      <c r="Q397" s="1127"/>
    </row>
    <row r="398" spans="1:58" s="49" customFormat="1" ht="11.25" customHeight="1">
      <c r="A398" s="1275"/>
      <c r="B398" s="1172"/>
      <c r="C398" s="1175"/>
      <c r="D398" s="726" t="s">
        <v>369</v>
      </c>
      <c r="E398" s="727">
        <f>SUM(E389:E397)</f>
        <v>0.5998</v>
      </c>
      <c r="F398" s="727">
        <f>SUM(F389:F397)</f>
        <v>0.4002</v>
      </c>
      <c r="G398" s="703">
        <f>SUM(E389:F397)</f>
        <v>1</v>
      </c>
      <c r="H398" s="722"/>
      <c r="I398" s="1143"/>
      <c r="J398" s="1227"/>
      <c r="K398" s="1227"/>
      <c r="L398" s="1227"/>
      <c r="M398" s="1236"/>
      <c r="N398" s="133"/>
      <c r="O398" s="1143"/>
      <c r="P398" s="1227"/>
      <c r="Q398" s="1127"/>
    </row>
    <row r="399" spans="1:58" s="49" customFormat="1" ht="11.25" customHeight="1">
      <c r="A399" s="1265">
        <v>40</v>
      </c>
      <c r="B399" s="1116" t="s">
        <v>347</v>
      </c>
      <c r="C399" s="1197" t="s">
        <v>348</v>
      </c>
      <c r="D399" s="163" t="s">
        <v>372</v>
      </c>
      <c r="E399" s="164"/>
      <c r="F399" s="164"/>
      <c r="G399" s="191">
        <f>SUM(E399:F399)</f>
        <v>0</v>
      </c>
      <c r="H399" s="50"/>
      <c r="I399" s="1223" t="s">
        <v>328</v>
      </c>
      <c r="J399" s="1109" t="s">
        <v>38</v>
      </c>
      <c r="K399" s="1109" t="s">
        <v>328</v>
      </c>
      <c r="L399" s="1109" t="s">
        <v>328</v>
      </c>
      <c r="M399" s="1113" t="s">
        <v>328</v>
      </c>
      <c r="N399" s="133"/>
      <c r="O399" s="1134" t="s">
        <v>50</v>
      </c>
      <c r="P399" s="1132" t="s">
        <v>49</v>
      </c>
      <c r="Q399" s="1112" t="s">
        <v>49</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row>
    <row r="400" spans="1:58" s="49" customFormat="1" ht="11.25" customHeight="1">
      <c r="A400" s="1266"/>
      <c r="B400" s="1117"/>
      <c r="C400" s="1168"/>
      <c r="D400" s="165" t="s">
        <v>374</v>
      </c>
      <c r="E400" s="166"/>
      <c r="F400" s="166"/>
      <c r="G400" s="192">
        <f t="shared" ref="G400:G406" si="37">SUM(E400:F400)</f>
        <v>0</v>
      </c>
      <c r="H400" s="50"/>
      <c r="I400" s="1110"/>
      <c r="J400" s="1109"/>
      <c r="K400" s="1109"/>
      <c r="L400" s="1109"/>
      <c r="M400" s="1113"/>
      <c r="N400" s="133"/>
      <c r="O400" s="1110"/>
      <c r="P400" s="1109"/>
      <c r="Q400" s="1113"/>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row>
    <row r="401" spans="1:58" s="49" customFormat="1" ht="11.25" customHeight="1">
      <c r="A401" s="1266"/>
      <c r="B401" s="1117"/>
      <c r="C401" s="1168"/>
      <c r="D401" s="165" t="s">
        <v>375</v>
      </c>
      <c r="E401" s="166"/>
      <c r="F401" s="166"/>
      <c r="G401" s="192">
        <f t="shared" si="37"/>
        <v>0</v>
      </c>
      <c r="H401" s="50"/>
      <c r="I401" s="1110"/>
      <c r="J401" s="1109"/>
      <c r="K401" s="1109"/>
      <c r="L401" s="1109"/>
      <c r="M401" s="1113"/>
      <c r="N401" s="133"/>
      <c r="O401" s="1110"/>
      <c r="P401" s="1109"/>
      <c r="Q401" s="1113"/>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row>
    <row r="402" spans="1:58" s="49" customFormat="1" ht="11.25" customHeight="1">
      <c r="A402" s="1266"/>
      <c r="B402" s="1117"/>
      <c r="C402" s="1168"/>
      <c r="D402" s="165" t="s">
        <v>376</v>
      </c>
      <c r="E402" s="166"/>
      <c r="F402" s="166"/>
      <c r="G402" s="192">
        <f t="shared" si="37"/>
        <v>0</v>
      </c>
      <c r="H402" s="50"/>
      <c r="I402" s="1110"/>
      <c r="J402" s="1109"/>
      <c r="K402" s="1109"/>
      <c r="L402" s="1109"/>
      <c r="M402" s="1113"/>
      <c r="N402" s="133"/>
      <c r="O402" s="1110"/>
      <c r="P402" s="1109"/>
      <c r="Q402" s="1113"/>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row>
    <row r="403" spans="1:58" s="49" customFormat="1" ht="11.25" customHeight="1">
      <c r="A403" s="1266"/>
      <c r="B403" s="1117"/>
      <c r="C403" s="1168"/>
      <c r="D403" s="165" t="s">
        <v>377</v>
      </c>
      <c r="E403" s="166"/>
      <c r="F403" s="166"/>
      <c r="G403" s="192">
        <f t="shared" si="37"/>
        <v>0</v>
      </c>
      <c r="H403" s="50"/>
      <c r="I403" s="1110"/>
      <c r="J403" s="1109"/>
      <c r="K403" s="1109"/>
      <c r="L403" s="1109"/>
      <c r="M403" s="1113"/>
      <c r="N403" s="133"/>
      <c r="O403" s="1110"/>
      <c r="P403" s="1109"/>
      <c r="Q403" s="1113"/>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row>
    <row r="404" spans="1:58" s="49" customFormat="1" ht="11.25" customHeight="1">
      <c r="A404" s="1266"/>
      <c r="B404" s="1117"/>
      <c r="C404" s="1168"/>
      <c r="D404" s="165" t="s">
        <v>378</v>
      </c>
      <c r="E404" s="166"/>
      <c r="F404" s="166"/>
      <c r="G404" s="192">
        <f t="shared" si="37"/>
        <v>0</v>
      </c>
      <c r="H404" s="50"/>
      <c r="I404" s="1110"/>
      <c r="J404" s="1109"/>
      <c r="K404" s="1109"/>
      <c r="L404" s="1109"/>
      <c r="M404" s="1113"/>
      <c r="N404" s="133"/>
      <c r="O404" s="1110"/>
      <c r="P404" s="1109"/>
      <c r="Q404" s="1113"/>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row>
    <row r="405" spans="1:58" s="49" customFormat="1" ht="11.25" customHeight="1">
      <c r="A405" s="1266"/>
      <c r="B405" s="1117"/>
      <c r="C405" s="1168"/>
      <c r="D405" s="165" t="s">
        <v>379</v>
      </c>
      <c r="E405" s="166"/>
      <c r="F405" s="166"/>
      <c r="G405" s="192">
        <f t="shared" si="37"/>
        <v>0</v>
      </c>
      <c r="H405" s="50"/>
      <c r="I405" s="1110"/>
      <c r="J405" s="1109"/>
      <c r="K405" s="1109"/>
      <c r="L405" s="1109"/>
      <c r="M405" s="1113"/>
      <c r="N405" s="133"/>
      <c r="O405" s="1110"/>
      <c r="P405" s="1109"/>
      <c r="Q405" s="1113"/>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row>
    <row r="406" spans="1:58" s="49" customFormat="1" ht="11.25" customHeight="1">
      <c r="A406" s="1266"/>
      <c r="B406" s="1117"/>
      <c r="C406" s="1168"/>
      <c r="D406" s="165" t="s">
        <v>380</v>
      </c>
      <c r="E406" s="166"/>
      <c r="F406" s="166"/>
      <c r="G406" s="192">
        <f t="shared" si="37"/>
        <v>0</v>
      </c>
      <c r="H406" s="50"/>
      <c r="I406" s="1110"/>
      <c r="J406" s="1109"/>
      <c r="K406" s="1109"/>
      <c r="L406" s="1109"/>
      <c r="M406" s="1113"/>
      <c r="N406" s="133"/>
      <c r="O406" s="1110"/>
      <c r="P406" s="1109"/>
      <c r="Q406" s="1113"/>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row>
    <row r="407" spans="1:58" s="49" customFormat="1" ht="11.25" customHeight="1">
      <c r="A407" s="1266"/>
      <c r="B407" s="1117"/>
      <c r="C407" s="1168"/>
      <c r="D407" s="167" t="s">
        <v>381</v>
      </c>
      <c r="E407" s="168"/>
      <c r="F407" s="168" t="s">
        <v>405</v>
      </c>
      <c r="G407" s="193">
        <v>1</v>
      </c>
      <c r="H407" s="50"/>
      <c r="I407" s="1110"/>
      <c r="J407" s="1109"/>
      <c r="K407" s="1109"/>
      <c r="L407" s="1109"/>
      <c r="M407" s="1113"/>
      <c r="N407" s="133"/>
      <c r="O407" s="1110"/>
      <c r="P407" s="1109"/>
      <c r="Q407" s="1113"/>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row>
    <row r="408" spans="1:58" s="49" customFormat="1" ht="11.25" customHeight="1" thickBot="1">
      <c r="A408" s="1267"/>
      <c r="B408" s="1203"/>
      <c r="C408" s="1204"/>
      <c r="D408" s="728" t="s">
        <v>369</v>
      </c>
      <c r="E408" s="729">
        <f>SUM(E399:E407)</f>
        <v>0</v>
      </c>
      <c r="F408" s="729">
        <v>1</v>
      </c>
      <c r="G408" s="730">
        <v>1</v>
      </c>
      <c r="H408" s="154"/>
      <c r="I408" s="1237"/>
      <c r="J408" s="1238"/>
      <c r="K408" s="1238"/>
      <c r="L408" s="1238"/>
      <c r="M408" s="1115"/>
      <c r="N408" s="133"/>
      <c r="O408" s="1237"/>
      <c r="P408" s="1238"/>
      <c r="Q408" s="1115"/>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row>
    <row r="409" spans="1:58">
      <c r="A409" s="16"/>
      <c r="B409" s="16"/>
      <c r="C409" s="53"/>
      <c r="D409" s="27"/>
      <c r="E409" s="27"/>
      <c r="F409" s="27"/>
      <c r="G409" s="27"/>
      <c r="I409" s="16"/>
      <c r="J409" s="16"/>
      <c r="K409" s="16"/>
      <c r="L409" s="16"/>
      <c r="M409" s="16"/>
      <c r="O409" s="16"/>
      <c r="P409" s="16"/>
      <c r="Q409" s="16"/>
    </row>
    <row r="410" spans="1:58">
      <c r="A410" s="16"/>
      <c r="B410" s="16"/>
      <c r="C410" s="53"/>
      <c r="D410" s="27"/>
      <c r="E410" s="27"/>
      <c r="F410" s="27"/>
      <c r="G410" s="27"/>
      <c r="I410" s="16"/>
      <c r="J410" s="16"/>
      <c r="K410" s="16"/>
      <c r="L410" s="16"/>
      <c r="M410" s="16"/>
      <c r="O410" s="16"/>
      <c r="P410" s="16"/>
      <c r="Q410" s="16"/>
    </row>
    <row r="411" spans="1:58">
      <c r="A411" s="16"/>
      <c r="B411" s="16"/>
      <c r="C411" s="53"/>
      <c r="D411" s="27"/>
      <c r="E411" s="27"/>
      <c r="F411" s="27"/>
      <c r="G411" s="27"/>
      <c r="I411" s="16"/>
      <c r="J411" s="16"/>
      <c r="K411" s="16"/>
      <c r="L411" s="16"/>
      <c r="M411" s="16"/>
      <c r="O411" s="16"/>
      <c r="P411" s="16"/>
      <c r="Q411" s="16"/>
    </row>
    <row r="412" spans="1:58">
      <c r="A412" s="16"/>
      <c r="B412" s="16"/>
      <c r="C412" s="53"/>
      <c r="D412" s="27"/>
      <c r="E412" s="27"/>
      <c r="F412" s="27"/>
      <c r="G412" s="27"/>
      <c r="I412" s="16"/>
      <c r="J412" s="16"/>
      <c r="K412" s="16"/>
      <c r="L412" s="16"/>
      <c r="M412" s="16"/>
      <c r="O412" s="16"/>
      <c r="P412" s="16"/>
      <c r="Q412" s="16"/>
    </row>
    <row r="413" spans="1:58">
      <c r="A413" s="16"/>
      <c r="B413" s="16"/>
      <c r="C413" s="53"/>
      <c r="D413" s="27"/>
      <c r="E413" s="27"/>
      <c r="F413" s="27"/>
      <c r="G413" s="27"/>
      <c r="I413" s="16"/>
      <c r="J413" s="16"/>
      <c r="K413" s="16"/>
      <c r="L413" s="16"/>
      <c r="M413" s="16"/>
      <c r="O413" s="16"/>
      <c r="P413" s="16"/>
      <c r="Q413" s="16"/>
    </row>
    <row r="414" spans="1:58">
      <c r="A414" s="16"/>
      <c r="B414" s="16"/>
      <c r="C414" s="53"/>
      <c r="D414" s="27"/>
      <c r="E414" s="27"/>
      <c r="F414" s="27"/>
      <c r="G414" s="27"/>
      <c r="I414" s="16"/>
      <c r="J414" s="16"/>
      <c r="K414" s="16"/>
      <c r="L414" s="16"/>
      <c r="M414" s="16"/>
      <c r="O414" s="16"/>
      <c r="P414" s="16"/>
      <c r="Q414" s="16"/>
    </row>
    <row r="415" spans="1:58">
      <c r="A415" s="16"/>
      <c r="B415" s="16"/>
      <c r="C415" s="53"/>
      <c r="D415" s="27"/>
      <c r="E415" s="27"/>
      <c r="F415" s="27"/>
      <c r="G415" s="27"/>
      <c r="I415" s="16"/>
      <c r="J415" s="16"/>
      <c r="K415" s="16"/>
      <c r="L415" s="16"/>
      <c r="M415" s="16"/>
      <c r="O415" s="16"/>
      <c r="P415" s="16"/>
      <c r="Q415" s="16"/>
    </row>
    <row r="416" spans="1:58">
      <c r="A416" s="16"/>
      <c r="B416" s="16"/>
      <c r="C416" s="53"/>
      <c r="D416" s="27"/>
      <c r="E416" s="27"/>
      <c r="F416" s="27"/>
      <c r="G416" s="27"/>
      <c r="I416" s="16"/>
      <c r="J416" s="16"/>
      <c r="K416" s="16"/>
      <c r="L416" s="16"/>
      <c r="M416" s="16"/>
      <c r="O416" s="16"/>
      <c r="P416" s="16"/>
      <c r="Q416" s="16"/>
    </row>
    <row r="417" spans="1:17">
      <c r="A417" s="16"/>
      <c r="B417" s="16"/>
      <c r="C417" s="53"/>
      <c r="D417" s="27"/>
      <c r="E417" s="27"/>
      <c r="F417" s="27"/>
      <c r="G417" s="27"/>
      <c r="I417" s="16"/>
      <c r="J417" s="16"/>
      <c r="K417" s="16"/>
      <c r="L417" s="16"/>
      <c r="M417" s="16"/>
      <c r="O417" s="16"/>
      <c r="P417" s="16"/>
      <c r="Q417" s="16"/>
    </row>
    <row r="418" spans="1:17">
      <c r="A418" s="16"/>
      <c r="B418" s="16"/>
      <c r="C418" s="53"/>
      <c r="D418" s="27"/>
      <c r="E418" s="27"/>
      <c r="F418" s="27"/>
      <c r="G418" s="27"/>
      <c r="I418" s="16"/>
      <c r="J418" s="16"/>
      <c r="K418" s="16"/>
      <c r="L418" s="16"/>
      <c r="M418" s="16"/>
      <c r="O418" s="16"/>
      <c r="P418" s="16"/>
      <c r="Q418" s="16"/>
    </row>
    <row r="419" spans="1:17">
      <c r="A419" s="16"/>
      <c r="B419" s="16"/>
      <c r="C419" s="53"/>
      <c r="D419" s="27"/>
      <c r="E419" s="27"/>
      <c r="F419" s="27"/>
      <c r="G419" s="27"/>
      <c r="I419" s="16"/>
      <c r="J419" s="16"/>
      <c r="K419" s="16"/>
      <c r="L419" s="16"/>
      <c r="M419" s="16"/>
      <c r="O419" s="16"/>
      <c r="P419" s="16"/>
      <c r="Q419" s="16"/>
    </row>
    <row r="420" spans="1:17">
      <c r="A420" s="16"/>
      <c r="B420" s="16"/>
      <c r="C420" s="53"/>
      <c r="D420" s="27"/>
      <c r="E420" s="27"/>
      <c r="F420" s="27"/>
      <c r="G420" s="27"/>
      <c r="I420" s="16"/>
      <c r="J420" s="16"/>
      <c r="K420" s="16"/>
      <c r="L420" s="16"/>
      <c r="M420" s="16"/>
      <c r="O420" s="16"/>
      <c r="P420" s="16"/>
      <c r="Q420" s="16"/>
    </row>
    <row r="421" spans="1:17">
      <c r="A421" s="16"/>
      <c r="B421" s="16"/>
      <c r="C421" s="53"/>
      <c r="D421" s="27"/>
      <c r="E421" s="27"/>
      <c r="F421" s="27"/>
      <c r="G421" s="27"/>
      <c r="I421" s="16"/>
      <c r="J421" s="16"/>
      <c r="K421" s="16"/>
      <c r="L421" s="16"/>
      <c r="M421" s="16"/>
      <c r="O421" s="16"/>
      <c r="P421" s="16"/>
      <c r="Q421" s="16"/>
    </row>
    <row r="422" spans="1:17">
      <c r="A422" s="16"/>
      <c r="B422" s="16"/>
      <c r="C422" s="53"/>
      <c r="D422" s="27"/>
      <c r="E422" s="27"/>
      <c r="F422" s="27"/>
      <c r="G422" s="27"/>
      <c r="I422" s="16"/>
      <c r="J422" s="16"/>
      <c r="K422" s="16"/>
      <c r="L422" s="16"/>
      <c r="M422" s="16"/>
      <c r="O422" s="16"/>
      <c r="P422" s="16"/>
      <c r="Q422" s="16"/>
    </row>
    <row r="423" spans="1:17">
      <c r="A423" s="16"/>
      <c r="B423" s="16"/>
      <c r="C423" s="53"/>
      <c r="D423" s="27"/>
      <c r="E423" s="27"/>
      <c r="F423" s="27"/>
      <c r="G423" s="27"/>
      <c r="I423" s="16"/>
      <c r="J423" s="16"/>
      <c r="K423" s="16"/>
      <c r="L423" s="16"/>
      <c r="M423" s="16"/>
      <c r="O423" s="16"/>
      <c r="P423" s="16"/>
      <c r="Q423" s="16"/>
    </row>
    <row r="424" spans="1:17">
      <c r="A424" s="16"/>
      <c r="B424" s="16"/>
      <c r="C424" s="53"/>
      <c r="D424" s="27"/>
      <c r="E424" s="27"/>
      <c r="F424" s="27"/>
      <c r="G424" s="27"/>
      <c r="I424" s="16"/>
      <c r="J424" s="16"/>
      <c r="K424" s="16"/>
      <c r="L424" s="16"/>
      <c r="M424" s="16"/>
      <c r="O424" s="16"/>
      <c r="P424" s="16"/>
      <c r="Q424" s="16"/>
    </row>
    <row r="425" spans="1:17">
      <c r="A425" s="16"/>
      <c r="B425" s="16"/>
      <c r="C425" s="53"/>
      <c r="D425" s="27"/>
      <c r="E425" s="27"/>
      <c r="F425" s="27"/>
      <c r="G425" s="27"/>
      <c r="I425" s="16"/>
      <c r="J425" s="16"/>
      <c r="K425" s="16"/>
      <c r="L425" s="16"/>
      <c r="M425" s="16"/>
      <c r="O425" s="16"/>
      <c r="P425" s="16"/>
      <c r="Q425" s="16"/>
    </row>
    <row r="426" spans="1:17">
      <c r="A426" s="16"/>
      <c r="B426" s="16"/>
      <c r="C426" s="53"/>
      <c r="D426" s="27"/>
      <c r="E426" s="27"/>
      <c r="F426" s="27"/>
      <c r="G426" s="27"/>
      <c r="I426" s="16"/>
      <c r="J426" s="16"/>
      <c r="K426" s="16"/>
      <c r="L426" s="16"/>
      <c r="M426" s="16"/>
      <c r="O426" s="16"/>
      <c r="P426" s="16"/>
      <c r="Q426" s="16"/>
    </row>
    <row r="427" spans="1:17">
      <c r="A427" s="16"/>
      <c r="B427" s="16"/>
      <c r="C427" s="53"/>
      <c r="D427" s="27"/>
      <c r="E427" s="27"/>
      <c r="F427" s="27"/>
      <c r="G427" s="27"/>
      <c r="I427" s="16"/>
      <c r="J427" s="16"/>
      <c r="K427" s="16"/>
      <c r="L427" s="16"/>
      <c r="M427" s="16"/>
      <c r="O427" s="16"/>
      <c r="P427" s="16"/>
      <c r="Q427" s="16"/>
    </row>
    <row r="428" spans="1:17">
      <c r="A428" s="16"/>
      <c r="B428" s="16"/>
      <c r="C428" s="53"/>
      <c r="D428" s="27"/>
      <c r="E428" s="27"/>
      <c r="F428" s="27"/>
      <c r="G428" s="27"/>
      <c r="I428" s="16"/>
      <c r="J428" s="16"/>
      <c r="K428" s="16"/>
      <c r="L428" s="16"/>
      <c r="M428" s="16"/>
      <c r="O428" s="16"/>
      <c r="P428" s="16"/>
      <c r="Q428" s="16"/>
    </row>
    <row r="429" spans="1:17">
      <c r="A429" s="16"/>
      <c r="B429" s="16"/>
      <c r="C429" s="53"/>
      <c r="D429" s="27"/>
      <c r="E429" s="27"/>
      <c r="F429" s="27"/>
      <c r="G429" s="27"/>
      <c r="I429" s="16"/>
      <c r="J429" s="16"/>
      <c r="K429" s="16"/>
      <c r="L429" s="16"/>
      <c r="M429" s="16"/>
      <c r="O429" s="16"/>
      <c r="P429" s="16"/>
      <c r="Q429" s="16"/>
    </row>
    <row r="430" spans="1:17">
      <c r="A430" s="16"/>
      <c r="B430" s="16"/>
      <c r="C430" s="53"/>
      <c r="D430" s="27"/>
      <c r="E430" s="27"/>
      <c r="F430" s="27"/>
      <c r="G430" s="27"/>
      <c r="I430" s="16"/>
      <c r="J430" s="16"/>
      <c r="K430" s="16"/>
      <c r="L430" s="16"/>
      <c r="M430" s="16"/>
      <c r="O430" s="16"/>
      <c r="P430" s="16"/>
      <c r="Q430" s="16"/>
    </row>
    <row r="431" spans="1:17">
      <c r="A431" s="16"/>
      <c r="B431" s="16"/>
      <c r="C431" s="53"/>
      <c r="D431" s="27"/>
      <c r="E431" s="27"/>
      <c r="F431" s="27"/>
      <c r="G431" s="27"/>
      <c r="I431" s="16"/>
      <c r="J431" s="16"/>
      <c r="K431" s="16"/>
      <c r="L431" s="16"/>
      <c r="M431" s="16"/>
      <c r="O431" s="16"/>
      <c r="P431" s="16"/>
      <c r="Q431" s="16"/>
    </row>
    <row r="432" spans="1:17">
      <c r="A432" s="16"/>
      <c r="B432" s="16"/>
      <c r="C432" s="53"/>
      <c r="D432" s="27"/>
      <c r="E432" s="27"/>
      <c r="F432" s="27"/>
      <c r="G432" s="27"/>
      <c r="I432" s="16"/>
      <c r="J432" s="16"/>
      <c r="K432" s="16"/>
      <c r="L432" s="16"/>
      <c r="M432" s="16"/>
      <c r="O432" s="16"/>
      <c r="P432" s="16"/>
      <c r="Q432" s="16"/>
    </row>
    <row r="433" spans="1:17">
      <c r="A433" s="16"/>
      <c r="B433" s="16"/>
      <c r="C433" s="53"/>
      <c r="D433" s="27"/>
      <c r="E433" s="27"/>
      <c r="F433" s="27"/>
      <c r="G433" s="27"/>
      <c r="I433" s="16"/>
      <c r="J433" s="16"/>
      <c r="K433" s="16"/>
      <c r="L433" s="16"/>
      <c r="M433" s="16"/>
      <c r="O433" s="16"/>
      <c r="P433" s="16"/>
      <c r="Q433" s="16"/>
    </row>
    <row r="434" spans="1:17">
      <c r="A434" s="16"/>
      <c r="B434" s="16"/>
      <c r="C434" s="53"/>
      <c r="D434" s="27"/>
      <c r="E434" s="27"/>
      <c r="F434" s="27"/>
      <c r="G434" s="27"/>
      <c r="I434" s="16"/>
      <c r="J434" s="16"/>
      <c r="K434" s="16"/>
      <c r="L434" s="16"/>
      <c r="M434" s="16"/>
      <c r="O434" s="16"/>
      <c r="P434" s="16"/>
      <c r="Q434" s="16"/>
    </row>
    <row r="435" spans="1:17">
      <c r="A435" s="16"/>
      <c r="B435" s="16"/>
      <c r="C435" s="53"/>
      <c r="D435" s="27"/>
      <c r="E435" s="27"/>
      <c r="F435" s="27"/>
      <c r="G435" s="27"/>
      <c r="I435" s="16"/>
      <c r="J435" s="16"/>
      <c r="K435" s="16"/>
      <c r="L435" s="16"/>
      <c r="M435" s="16"/>
      <c r="O435" s="16"/>
      <c r="P435" s="16"/>
      <c r="Q435" s="16"/>
    </row>
    <row r="436" spans="1:17">
      <c r="A436" s="16"/>
      <c r="B436" s="16"/>
      <c r="C436" s="53"/>
      <c r="D436" s="27"/>
      <c r="E436" s="27"/>
      <c r="F436" s="27"/>
      <c r="G436" s="27"/>
      <c r="I436" s="16"/>
      <c r="J436" s="16"/>
      <c r="K436" s="16"/>
      <c r="L436" s="16"/>
      <c r="M436" s="16"/>
      <c r="O436" s="16"/>
      <c r="P436" s="16"/>
      <c r="Q436" s="16"/>
    </row>
    <row r="437" spans="1:17">
      <c r="A437" s="16"/>
      <c r="B437" s="16"/>
      <c r="C437" s="53"/>
      <c r="D437" s="27"/>
      <c r="E437" s="27"/>
      <c r="F437" s="27"/>
      <c r="G437" s="27"/>
      <c r="I437" s="16"/>
      <c r="J437" s="16"/>
      <c r="K437" s="16"/>
      <c r="L437" s="16"/>
      <c r="M437" s="16"/>
      <c r="O437" s="16"/>
      <c r="P437" s="16"/>
      <c r="Q437" s="16"/>
    </row>
    <row r="438" spans="1:17">
      <c r="A438" s="16"/>
      <c r="B438" s="16"/>
      <c r="C438" s="53"/>
      <c r="D438" s="27"/>
      <c r="E438" s="27"/>
      <c r="F438" s="27"/>
      <c r="G438" s="27"/>
      <c r="I438" s="16"/>
      <c r="J438" s="16"/>
      <c r="K438" s="16"/>
      <c r="L438" s="16"/>
      <c r="M438" s="16"/>
      <c r="O438" s="16"/>
      <c r="P438" s="16"/>
      <c r="Q438" s="16"/>
    </row>
    <row r="439" spans="1:17">
      <c r="A439" s="16"/>
      <c r="B439" s="16"/>
      <c r="C439" s="53"/>
      <c r="D439" s="27"/>
      <c r="E439" s="27"/>
      <c r="F439" s="27"/>
      <c r="G439" s="27"/>
      <c r="I439" s="16"/>
      <c r="J439" s="16"/>
      <c r="K439" s="16"/>
      <c r="L439" s="16"/>
      <c r="M439" s="16"/>
      <c r="O439" s="16"/>
      <c r="P439" s="16"/>
      <c r="Q439" s="16"/>
    </row>
    <row r="440" spans="1:17">
      <c r="A440" s="16"/>
      <c r="B440" s="16"/>
      <c r="C440" s="53"/>
      <c r="D440" s="27"/>
      <c r="E440" s="27"/>
      <c r="F440" s="27"/>
      <c r="G440" s="27"/>
      <c r="I440" s="16"/>
      <c r="J440" s="16"/>
      <c r="K440" s="16"/>
      <c r="L440" s="16"/>
      <c r="M440" s="16"/>
      <c r="O440" s="16"/>
      <c r="P440" s="16"/>
      <c r="Q440" s="16"/>
    </row>
    <row r="441" spans="1:17">
      <c r="A441" s="16"/>
      <c r="B441" s="16"/>
      <c r="C441" s="53"/>
      <c r="D441" s="27"/>
      <c r="E441" s="27"/>
      <c r="F441" s="27"/>
      <c r="G441" s="27"/>
      <c r="I441" s="16"/>
      <c r="J441" s="16"/>
      <c r="K441" s="16"/>
      <c r="L441" s="16"/>
      <c r="M441" s="16"/>
      <c r="O441" s="16"/>
      <c r="P441" s="16"/>
      <c r="Q441" s="16"/>
    </row>
    <row r="442" spans="1:17">
      <c r="A442" s="16"/>
      <c r="B442" s="16"/>
      <c r="C442" s="53"/>
      <c r="D442" s="27"/>
      <c r="E442" s="27"/>
      <c r="F442" s="27"/>
      <c r="G442" s="27"/>
      <c r="I442" s="16"/>
      <c r="J442" s="16"/>
      <c r="K442" s="16"/>
      <c r="L442" s="16"/>
      <c r="M442" s="16"/>
      <c r="O442" s="16"/>
      <c r="P442" s="16"/>
      <c r="Q442" s="16"/>
    </row>
    <row r="443" spans="1:17">
      <c r="A443" s="16"/>
      <c r="B443" s="16"/>
      <c r="C443" s="53"/>
      <c r="D443" s="27"/>
      <c r="E443" s="27"/>
      <c r="F443" s="27"/>
      <c r="G443" s="27"/>
      <c r="I443" s="16"/>
      <c r="J443" s="16"/>
      <c r="K443" s="16"/>
      <c r="L443" s="16"/>
      <c r="M443" s="16"/>
      <c r="O443" s="16"/>
      <c r="P443" s="16"/>
      <c r="Q443" s="16"/>
    </row>
    <row r="444" spans="1:17">
      <c r="A444" s="16"/>
      <c r="B444" s="16"/>
      <c r="C444" s="53"/>
      <c r="D444" s="27"/>
      <c r="E444" s="27"/>
      <c r="F444" s="27"/>
      <c r="G444" s="27"/>
      <c r="I444" s="16"/>
      <c r="J444" s="16"/>
      <c r="K444" s="16"/>
      <c r="L444" s="16"/>
      <c r="M444" s="16"/>
      <c r="O444" s="16"/>
      <c r="P444" s="16"/>
      <c r="Q444" s="16"/>
    </row>
    <row r="445" spans="1:17">
      <c r="A445" s="16"/>
      <c r="B445" s="16"/>
      <c r="C445" s="53"/>
      <c r="D445" s="27"/>
      <c r="E445" s="27"/>
      <c r="F445" s="27"/>
      <c r="G445" s="27"/>
      <c r="I445" s="16"/>
      <c r="J445" s="16"/>
      <c r="K445" s="16"/>
      <c r="L445" s="16"/>
      <c r="M445" s="16"/>
      <c r="O445" s="16"/>
      <c r="P445" s="16"/>
      <c r="Q445" s="16"/>
    </row>
    <row r="446" spans="1:17">
      <c r="A446" s="16"/>
      <c r="B446" s="16"/>
      <c r="C446" s="53"/>
      <c r="D446" s="27"/>
      <c r="E446" s="27"/>
      <c r="F446" s="27"/>
      <c r="G446" s="27"/>
      <c r="I446" s="16"/>
      <c r="J446" s="16"/>
      <c r="K446" s="16"/>
      <c r="L446" s="16"/>
      <c r="M446" s="16"/>
      <c r="O446" s="16"/>
      <c r="P446" s="16"/>
      <c r="Q446" s="16"/>
    </row>
    <row r="447" spans="1:17">
      <c r="A447" s="16"/>
      <c r="B447" s="16"/>
      <c r="C447" s="53"/>
      <c r="D447" s="27"/>
      <c r="E447" s="27"/>
      <c r="F447" s="27"/>
      <c r="G447" s="27"/>
      <c r="I447" s="16"/>
      <c r="J447" s="16"/>
      <c r="K447" s="16"/>
      <c r="L447" s="16"/>
      <c r="M447" s="16"/>
      <c r="O447" s="16"/>
      <c r="P447" s="16"/>
      <c r="Q447" s="16"/>
    </row>
    <row r="448" spans="1:17">
      <c r="A448" s="16"/>
      <c r="B448" s="16"/>
      <c r="C448" s="53"/>
      <c r="D448" s="27"/>
      <c r="E448" s="27"/>
      <c r="F448" s="27"/>
      <c r="G448" s="27"/>
      <c r="I448" s="16"/>
      <c r="J448" s="16"/>
      <c r="K448" s="16"/>
      <c r="L448" s="16"/>
      <c r="M448" s="16"/>
      <c r="O448" s="16"/>
      <c r="P448" s="16"/>
      <c r="Q448" s="16"/>
    </row>
    <row r="449" spans="1:17">
      <c r="A449" s="16"/>
      <c r="B449" s="16"/>
      <c r="C449" s="53"/>
      <c r="D449" s="27"/>
      <c r="E449" s="27"/>
      <c r="F449" s="27"/>
      <c r="G449" s="27"/>
      <c r="I449" s="16"/>
      <c r="J449" s="16"/>
      <c r="K449" s="16"/>
      <c r="L449" s="16"/>
      <c r="M449" s="16"/>
      <c r="O449" s="16"/>
      <c r="P449" s="16"/>
      <c r="Q449" s="16"/>
    </row>
    <row r="450" spans="1:17">
      <c r="A450" s="16"/>
      <c r="B450" s="16"/>
      <c r="C450" s="53"/>
      <c r="D450" s="27"/>
      <c r="E450" s="27"/>
      <c r="F450" s="27"/>
      <c r="G450" s="27"/>
      <c r="I450" s="16"/>
      <c r="J450" s="16"/>
      <c r="K450" s="16"/>
      <c r="L450" s="16"/>
      <c r="M450" s="16"/>
      <c r="O450" s="16"/>
      <c r="P450" s="16"/>
      <c r="Q450" s="16"/>
    </row>
    <row r="451" spans="1:17">
      <c r="A451" s="16"/>
      <c r="B451" s="16"/>
      <c r="C451" s="53"/>
      <c r="D451" s="27"/>
      <c r="E451" s="27"/>
      <c r="F451" s="27"/>
      <c r="G451" s="27"/>
      <c r="I451" s="16"/>
      <c r="J451" s="16"/>
      <c r="K451" s="16"/>
      <c r="L451" s="16"/>
      <c r="M451" s="16"/>
      <c r="O451" s="16"/>
      <c r="P451" s="16"/>
      <c r="Q451" s="16"/>
    </row>
    <row r="452" spans="1:17">
      <c r="A452" s="16"/>
      <c r="B452" s="16"/>
      <c r="C452" s="53"/>
      <c r="D452" s="27"/>
      <c r="E452" s="27"/>
      <c r="F452" s="27"/>
      <c r="G452" s="27"/>
      <c r="I452" s="16"/>
      <c r="J452" s="16"/>
      <c r="K452" s="16"/>
      <c r="L452" s="16"/>
      <c r="M452" s="16"/>
      <c r="O452" s="16"/>
      <c r="P452" s="16"/>
      <c r="Q452" s="16"/>
    </row>
    <row r="453" spans="1:17">
      <c r="A453" s="16"/>
      <c r="B453" s="16"/>
      <c r="C453" s="53"/>
      <c r="D453" s="27"/>
      <c r="E453" s="27"/>
      <c r="F453" s="27"/>
      <c r="G453" s="27"/>
      <c r="I453" s="16"/>
      <c r="J453" s="16"/>
      <c r="K453" s="16"/>
      <c r="L453" s="16"/>
      <c r="M453" s="16"/>
      <c r="O453" s="16"/>
      <c r="P453" s="16"/>
      <c r="Q453" s="16"/>
    </row>
    <row r="454" spans="1:17">
      <c r="A454" s="16"/>
      <c r="B454" s="16"/>
      <c r="C454" s="53"/>
      <c r="D454" s="27"/>
      <c r="E454" s="27"/>
      <c r="F454" s="27"/>
      <c r="G454" s="27"/>
      <c r="I454" s="16"/>
      <c r="J454" s="16"/>
      <c r="K454" s="16"/>
      <c r="L454" s="16"/>
      <c r="M454" s="16"/>
      <c r="O454" s="16"/>
      <c r="P454" s="16"/>
      <c r="Q454" s="16"/>
    </row>
    <row r="455" spans="1:17">
      <c r="A455" s="16"/>
      <c r="B455" s="16"/>
      <c r="C455" s="53"/>
      <c r="D455" s="27"/>
      <c r="E455" s="27"/>
      <c r="F455" s="27"/>
      <c r="G455" s="27"/>
      <c r="I455" s="16"/>
      <c r="J455" s="16"/>
      <c r="K455" s="16"/>
      <c r="L455" s="16"/>
      <c r="M455" s="16"/>
      <c r="O455" s="16"/>
      <c r="P455" s="16"/>
      <c r="Q455" s="16"/>
    </row>
    <row r="456" spans="1:17">
      <c r="A456" s="16"/>
      <c r="B456" s="16"/>
      <c r="C456" s="53"/>
      <c r="D456" s="27"/>
      <c r="E456" s="27"/>
    </row>
    <row r="1048566" ht="15" customHeight="1"/>
  </sheetData>
  <mergeCells count="444">
    <mergeCell ref="P179:P188"/>
    <mergeCell ref="Q179:Q188"/>
    <mergeCell ref="A179:A188"/>
    <mergeCell ref="B179:B188"/>
    <mergeCell ref="C179:C188"/>
    <mergeCell ref="I179:I188"/>
    <mergeCell ref="J179:J188"/>
    <mergeCell ref="K179:K188"/>
    <mergeCell ref="L179:L188"/>
    <mergeCell ref="M179:M188"/>
    <mergeCell ref="O179:O188"/>
    <mergeCell ref="Q29:Q38"/>
    <mergeCell ref="D5:G5"/>
    <mergeCell ref="A399:A408"/>
    <mergeCell ref="A229:A238"/>
    <mergeCell ref="A239:A248"/>
    <mergeCell ref="A259:A268"/>
    <mergeCell ref="A269:A278"/>
    <mergeCell ref="A279:A288"/>
    <mergeCell ref="A289:A298"/>
    <mergeCell ref="A299:A308"/>
    <mergeCell ref="A319:A328"/>
    <mergeCell ref="A329:A338"/>
    <mergeCell ref="A309:A318"/>
    <mergeCell ref="A339:A348"/>
    <mergeCell ref="A209:A218"/>
    <mergeCell ref="A189:A198"/>
    <mergeCell ref="A219:A228"/>
    <mergeCell ref="A359:A368"/>
    <mergeCell ref="A369:A378"/>
    <mergeCell ref="A389:A398"/>
    <mergeCell ref="A379:A388"/>
    <mergeCell ref="A99:A108"/>
    <mergeCell ref="A109:A118"/>
    <mergeCell ref="A199:A208"/>
    <mergeCell ref="A149:A158"/>
    <mergeCell ref="A159:A168"/>
    <mergeCell ref="A169:A178"/>
    <mergeCell ref="A9:A18"/>
    <mergeCell ref="A19:A28"/>
    <mergeCell ref="A29:A38"/>
    <mergeCell ref="A49:A58"/>
    <mergeCell ref="A39:A4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99:I408"/>
    <mergeCell ref="J399:J408"/>
    <mergeCell ref="K399:K408"/>
    <mergeCell ref="L399:L408"/>
    <mergeCell ref="O399:O40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99:P408"/>
    <mergeCell ref="M29:M38"/>
    <mergeCell ref="I359:I368"/>
    <mergeCell ref="J359:J368"/>
    <mergeCell ref="K359:K368"/>
    <mergeCell ref="L359:L368"/>
    <mergeCell ref="O359:O368"/>
    <mergeCell ref="P359:P368"/>
    <mergeCell ref="M359:M368"/>
    <mergeCell ref="Q359:Q368"/>
    <mergeCell ref="I389:I398"/>
    <mergeCell ref="J389:J398"/>
    <mergeCell ref="K389:K398"/>
    <mergeCell ref="L389:L398"/>
    <mergeCell ref="O389:O398"/>
    <mergeCell ref="P389:P398"/>
    <mergeCell ref="M389:M398"/>
    <mergeCell ref="I369:I378"/>
    <mergeCell ref="J369:J378"/>
    <mergeCell ref="K369:K378"/>
    <mergeCell ref="L369:L378"/>
    <mergeCell ref="O369:O378"/>
    <mergeCell ref="I379:I388"/>
    <mergeCell ref="J379:J388"/>
    <mergeCell ref="K379:K388"/>
    <mergeCell ref="L379:L388"/>
    <mergeCell ref="I329:I338"/>
    <mergeCell ref="J329:J338"/>
    <mergeCell ref="K329:K338"/>
    <mergeCell ref="L329:L338"/>
    <mergeCell ref="O329:O338"/>
    <mergeCell ref="P319:P328"/>
    <mergeCell ref="P329:P338"/>
    <mergeCell ref="M319:M328"/>
    <mergeCell ref="M329:M338"/>
    <mergeCell ref="I319:I328"/>
    <mergeCell ref="J319:J328"/>
    <mergeCell ref="K319:K328"/>
    <mergeCell ref="L319:L328"/>
    <mergeCell ref="O319:O328"/>
    <mergeCell ref="Q319:Q328"/>
    <mergeCell ref="K289:K298"/>
    <mergeCell ref="L289:L298"/>
    <mergeCell ref="O289:O298"/>
    <mergeCell ref="I299:I308"/>
    <mergeCell ref="J299:J308"/>
    <mergeCell ref="K299:K308"/>
    <mergeCell ref="L299:L308"/>
    <mergeCell ref="O299:O308"/>
    <mergeCell ref="P289:P298"/>
    <mergeCell ref="P299:P308"/>
    <mergeCell ref="M289:M298"/>
    <mergeCell ref="M299:M308"/>
    <mergeCell ref="K309:K318"/>
    <mergeCell ref="P309:P318"/>
    <mergeCell ref="Q309:Q318"/>
    <mergeCell ref="L309:L318"/>
    <mergeCell ref="M309:M318"/>
    <mergeCell ref="O309:O318"/>
    <mergeCell ref="J289:J298"/>
    <mergeCell ref="K279:K288"/>
    <mergeCell ref="L279:L288"/>
    <mergeCell ref="O279:O288"/>
    <mergeCell ref="P269:P278"/>
    <mergeCell ref="P279:P288"/>
    <mergeCell ref="M269:M278"/>
    <mergeCell ref="M279:M288"/>
    <mergeCell ref="Q269:Q278"/>
    <mergeCell ref="Q279:Q288"/>
    <mergeCell ref="Q239:Q248"/>
    <mergeCell ref="P239:P248"/>
    <mergeCell ref="P259:P268"/>
    <mergeCell ref="M239:M248"/>
    <mergeCell ref="M259:M268"/>
    <mergeCell ref="Q259:Q268"/>
    <mergeCell ref="I269:I278"/>
    <mergeCell ref="J269:J278"/>
    <mergeCell ref="K269:K278"/>
    <mergeCell ref="L269:L278"/>
    <mergeCell ref="O269:O278"/>
    <mergeCell ref="I239:I248"/>
    <mergeCell ref="J239:J248"/>
    <mergeCell ref="K239:K248"/>
    <mergeCell ref="L239:L248"/>
    <mergeCell ref="O239:O248"/>
    <mergeCell ref="I259:I268"/>
    <mergeCell ref="J259:J268"/>
    <mergeCell ref="K259:K268"/>
    <mergeCell ref="L259:L268"/>
    <mergeCell ref="O259:O268"/>
    <mergeCell ref="P249:P258"/>
    <mergeCell ref="Q249:Q258"/>
    <mergeCell ref="P219:P228"/>
    <mergeCell ref="P229:P238"/>
    <mergeCell ref="Q219:Q228"/>
    <mergeCell ref="Q229:Q238"/>
    <mergeCell ref="M229:M238"/>
    <mergeCell ref="M219:M228"/>
    <mergeCell ref="I219:I228"/>
    <mergeCell ref="J219:J228"/>
    <mergeCell ref="K219:K228"/>
    <mergeCell ref="L219:L228"/>
    <mergeCell ref="O219:O228"/>
    <mergeCell ref="I229:I238"/>
    <mergeCell ref="J229:J238"/>
    <mergeCell ref="K229:K238"/>
    <mergeCell ref="L229:L238"/>
    <mergeCell ref="O229:O238"/>
    <mergeCell ref="Q189:Q198"/>
    <mergeCell ref="M209:M218"/>
    <mergeCell ref="M189:M198"/>
    <mergeCell ref="I209:I218"/>
    <mergeCell ref="J209:J218"/>
    <mergeCell ref="K209:K218"/>
    <mergeCell ref="L209:L218"/>
    <mergeCell ref="O209:O218"/>
    <mergeCell ref="I189:I198"/>
    <mergeCell ref="J189:J198"/>
    <mergeCell ref="K189:K198"/>
    <mergeCell ref="L189:L198"/>
    <mergeCell ref="O189:O198"/>
    <mergeCell ref="P199:P208"/>
    <mergeCell ref="Q199:Q208"/>
    <mergeCell ref="I199:I208"/>
    <mergeCell ref="J199:J208"/>
    <mergeCell ref="K199:K208"/>
    <mergeCell ref="L199:L208"/>
    <mergeCell ref="M199:M208"/>
    <mergeCell ref="O199:O208"/>
    <mergeCell ref="P159:P168"/>
    <mergeCell ref="P169:P178"/>
    <mergeCell ref="Q159:Q168"/>
    <mergeCell ref="Q169:Q178"/>
    <mergeCell ref="M159:M168"/>
    <mergeCell ref="M169:M178"/>
    <mergeCell ref="I159:I168"/>
    <mergeCell ref="J159:J168"/>
    <mergeCell ref="K159:K168"/>
    <mergeCell ref="L159:L168"/>
    <mergeCell ref="O159:O168"/>
    <mergeCell ref="M149:M158"/>
    <mergeCell ref="I149:I158"/>
    <mergeCell ref="J149:J158"/>
    <mergeCell ref="K149:K158"/>
    <mergeCell ref="L149:L158"/>
    <mergeCell ref="O149:O158"/>
    <mergeCell ref="I169:I178"/>
    <mergeCell ref="J169:J178"/>
    <mergeCell ref="K169:K178"/>
    <mergeCell ref="L169:L178"/>
    <mergeCell ref="O169:O17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99:B408"/>
    <mergeCell ref="C399:C408"/>
    <mergeCell ref="B379:B388"/>
    <mergeCell ref="C379:C388"/>
    <mergeCell ref="B389:B398"/>
    <mergeCell ref="C389:C398"/>
    <mergeCell ref="B319:B328"/>
    <mergeCell ref="C319:C328"/>
    <mergeCell ref="B359:B368"/>
    <mergeCell ref="B239:B248"/>
    <mergeCell ref="C239:C248"/>
    <mergeCell ref="B259:B268"/>
    <mergeCell ref="C259:C268"/>
    <mergeCell ref="B269:B278"/>
    <mergeCell ref="C269:C278"/>
    <mergeCell ref="C359:C368"/>
    <mergeCell ref="B369:B378"/>
    <mergeCell ref="C369:C378"/>
    <mergeCell ref="B329:B338"/>
    <mergeCell ref="C329:C338"/>
    <mergeCell ref="B349:B358"/>
    <mergeCell ref="C349:C358"/>
    <mergeCell ref="C339:C348"/>
    <mergeCell ref="B339:B348"/>
    <mergeCell ref="B189:B198"/>
    <mergeCell ref="C189:C198"/>
    <mergeCell ref="B219:B228"/>
    <mergeCell ref="C219:C228"/>
    <mergeCell ref="B229:B238"/>
    <mergeCell ref="C229:C238"/>
    <mergeCell ref="B149:B158"/>
    <mergeCell ref="C149:C158"/>
    <mergeCell ref="B159:B168"/>
    <mergeCell ref="C159:C168"/>
    <mergeCell ref="B169:B178"/>
    <mergeCell ref="C169:C178"/>
    <mergeCell ref="B209:B218"/>
    <mergeCell ref="C209:C218"/>
    <mergeCell ref="B199:B208"/>
    <mergeCell ref="C199:C208"/>
    <mergeCell ref="B99:B108"/>
    <mergeCell ref="C99:C108"/>
    <mergeCell ref="B109:B118"/>
    <mergeCell ref="C109:C118"/>
    <mergeCell ref="B119:B128"/>
    <mergeCell ref="C119:C128"/>
    <mergeCell ref="B129:B138"/>
    <mergeCell ref="C129:C138"/>
    <mergeCell ref="B139:B148"/>
    <mergeCell ref="C139:C148"/>
    <mergeCell ref="C39:C4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L69:L78"/>
    <mergeCell ref="O69:O78"/>
    <mergeCell ref="L79:L88"/>
    <mergeCell ref="O79:O88"/>
    <mergeCell ref="M49:M58"/>
    <mergeCell ref="M39:M48"/>
    <mergeCell ref="M59:M68"/>
    <mergeCell ref="M69:M78"/>
    <mergeCell ref="M79:M88"/>
    <mergeCell ref="I29:I38"/>
    <mergeCell ref="J29:J38"/>
    <mergeCell ref="K29:K38"/>
    <mergeCell ref="L29:L38"/>
    <mergeCell ref="O29:O38"/>
    <mergeCell ref="I49:I58"/>
    <mergeCell ref="J49:J58"/>
    <mergeCell ref="K49:K58"/>
    <mergeCell ref="L49:L58"/>
    <mergeCell ref="O49:O58"/>
    <mergeCell ref="Q329:Q338"/>
    <mergeCell ref="P369:P378"/>
    <mergeCell ref="P379:P388"/>
    <mergeCell ref="O349:O358"/>
    <mergeCell ref="P349:P358"/>
    <mergeCell ref="P339:P348"/>
    <mergeCell ref="O339:O348"/>
    <mergeCell ref="L39:L48"/>
    <mergeCell ref="O39:O48"/>
    <mergeCell ref="L119:L128"/>
    <mergeCell ref="O119:O128"/>
    <mergeCell ref="L89:L98"/>
    <mergeCell ref="O89:O98"/>
    <mergeCell ref="Q89:Q98"/>
    <mergeCell ref="P149:P158"/>
    <mergeCell ref="Q149:Q158"/>
    <mergeCell ref="P209:P218"/>
    <mergeCell ref="P189:P198"/>
    <mergeCell ref="Q209:Q218"/>
    <mergeCell ref="M369:M378"/>
    <mergeCell ref="M379:M388"/>
    <mergeCell ref="Q79:Q88"/>
    <mergeCell ref="L59:L68"/>
    <mergeCell ref="O59:O68"/>
    <mergeCell ref="M399:M408"/>
    <mergeCell ref="Q299:Q308"/>
    <mergeCell ref="Q289:Q298"/>
    <mergeCell ref="O379:O388"/>
    <mergeCell ref="B279:B288"/>
    <mergeCell ref="C279:C288"/>
    <mergeCell ref="B309:B318"/>
    <mergeCell ref="C309:C318"/>
    <mergeCell ref="I309:I318"/>
    <mergeCell ref="J309:J318"/>
    <mergeCell ref="B289:B298"/>
    <mergeCell ref="C289:C298"/>
    <mergeCell ref="B299:B308"/>
    <mergeCell ref="C299:C308"/>
    <mergeCell ref="I279:I288"/>
    <mergeCell ref="J279:J288"/>
    <mergeCell ref="I289:I298"/>
    <mergeCell ref="M339:M348"/>
    <mergeCell ref="Q399:Q408"/>
    <mergeCell ref="Q389:Q398"/>
    <mergeCell ref="Q379:Q388"/>
    <mergeCell ref="Q369:Q378"/>
    <mergeCell ref="L339:L348"/>
    <mergeCell ref="K339:K348"/>
    <mergeCell ref="J339:J348"/>
    <mergeCell ref="I339:I348"/>
    <mergeCell ref="K349:K358"/>
    <mergeCell ref="L349:L358"/>
    <mergeCell ref="A349:A358"/>
    <mergeCell ref="I349:I358"/>
    <mergeCell ref="J349:J358"/>
    <mergeCell ref="M349:M358"/>
    <mergeCell ref="Q349:Q358"/>
    <mergeCell ref="Q339:Q348"/>
    <mergeCell ref="A249:A258"/>
    <mergeCell ref="B249:B258"/>
    <mergeCell ref="C249:C258"/>
    <mergeCell ref="I249:I258"/>
    <mergeCell ref="J249:J258"/>
    <mergeCell ref="K249:K258"/>
    <mergeCell ref="L249:L258"/>
    <mergeCell ref="M249:M258"/>
    <mergeCell ref="O249:O25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48574"/>
  <sheetViews>
    <sheetView workbookViewId="0">
      <pane xSplit="3" ySplit="8" topLeftCell="D64" activePane="bottomRight" state="frozen"/>
      <selection pane="topRight" activeCell="D1" sqref="D1"/>
      <selection pane="bottomLeft" activeCell="A9" sqref="A9"/>
      <selection pane="bottomRight" activeCell="N16" sqref="N16"/>
    </sheetView>
  </sheetViews>
  <sheetFormatPr defaultColWidth="11.42578125" defaultRowHeight="12.75"/>
  <cols>
    <col min="1" max="1" width="5" style="2" customWidth="1"/>
    <col min="2" max="2" width="13.42578125" style="2" customWidth="1"/>
    <col min="3" max="3" width="28.42578125" style="2" bestFit="1" customWidth="1"/>
    <col min="4" max="4" width="18.7109375" style="2" customWidth="1"/>
    <col min="5" max="5" width="16.140625" style="2" customWidth="1"/>
    <col min="6" max="10" width="11.42578125" style="2"/>
    <col min="11" max="12" width="13.42578125" style="2" customWidth="1"/>
    <col min="13" max="43" width="11.42578125" style="16"/>
    <col min="44" max="16384" width="11.42578125" style="2"/>
  </cols>
  <sheetData>
    <row r="1" spans="1:43">
      <c r="A1" s="16"/>
      <c r="B1" s="16"/>
      <c r="C1" s="16"/>
      <c r="D1" s="16"/>
      <c r="E1" s="16"/>
      <c r="F1" s="16"/>
      <c r="G1" s="16"/>
      <c r="H1" s="16"/>
      <c r="I1" s="16"/>
      <c r="J1" s="16"/>
      <c r="K1" s="16"/>
      <c r="L1" s="16"/>
    </row>
    <row r="2" spans="1:43" ht="23.1" customHeight="1">
      <c r="A2" s="23" t="s">
        <v>406</v>
      </c>
      <c r="B2" s="16"/>
      <c r="C2" s="16"/>
      <c r="D2" s="16"/>
      <c r="E2" s="16"/>
      <c r="F2" s="16"/>
      <c r="G2" s="16"/>
      <c r="H2" s="16"/>
      <c r="I2" s="16"/>
      <c r="J2" s="16"/>
      <c r="K2" s="16"/>
      <c r="L2" s="16"/>
    </row>
    <row r="3" spans="1:43" ht="12.6" customHeight="1">
      <c r="A3" s="67" t="s">
        <v>2</v>
      </c>
      <c r="B3" s="68"/>
      <c r="C3" s="68"/>
      <c r="D3" s="68"/>
      <c r="E3" s="68"/>
      <c r="F3" s="16"/>
      <c r="G3" s="16"/>
      <c r="H3" s="16"/>
      <c r="I3" s="16"/>
      <c r="J3" s="16"/>
      <c r="K3" s="16"/>
      <c r="L3" s="16"/>
    </row>
    <row r="4" spans="1:43">
      <c r="A4" s="11" t="s">
        <v>407</v>
      </c>
      <c r="B4" s="16"/>
      <c r="C4" s="16"/>
      <c r="D4" s="16"/>
      <c r="E4" s="16"/>
      <c r="F4" s="16"/>
      <c r="G4" s="16"/>
      <c r="H4" s="16"/>
      <c r="I4" s="16"/>
      <c r="J4" s="16"/>
      <c r="K4" s="16"/>
      <c r="L4" s="16"/>
    </row>
    <row r="5" spans="1:43">
      <c r="A5" s="11"/>
      <c r="B5" s="16"/>
      <c r="C5" s="16"/>
      <c r="D5" s="16"/>
      <c r="E5" s="16"/>
      <c r="F5" s="16"/>
      <c r="G5" s="16"/>
      <c r="H5" s="16"/>
      <c r="I5" s="16"/>
      <c r="J5" s="16"/>
      <c r="K5" s="16"/>
      <c r="L5" s="16"/>
    </row>
    <row r="6" spans="1:43">
      <c r="A6" s="11"/>
      <c r="B6" s="16"/>
      <c r="C6" s="16"/>
      <c r="D6" s="16"/>
      <c r="F6" s="16"/>
      <c r="G6" s="16"/>
      <c r="H6" s="16"/>
      <c r="I6" s="16"/>
      <c r="J6" s="16"/>
      <c r="K6" s="16"/>
      <c r="L6" s="16"/>
    </row>
    <row r="7" spans="1:43">
      <c r="A7" s="1298" t="s">
        <v>408</v>
      </c>
      <c r="B7" s="1298"/>
      <c r="C7" s="1298"/>
      <c r="D7" s="1298"/>
      <c r="E7" s="1298"/>
      <c r="F7" s="1298"/>
      <c r="G7" s="1298"/>
      <c r="H7" s="1298"/>
      <c r="I7" s="1298"/>
      <c r="J7" s="1298"/>
      <c r="K7" s="1298"/>
      <c r="L7" s="1298"/>
    </row>
    <row r="8" spans="1:43" ht="39" thickBot="1">
      <c r="A8" s="731"/>
      <c r="B8" s="732"/>
      <c r="C8" s="732"/>
      <c r="D8" s="732"/>
      <c r="E8" s="732" t="s">
        <v>409</v>
      </c>
      <c r="F8" s="733" t="s">
        <v>410</v>
      </c>
      <c r="G8" s="733" t="s">
        <v>379</v>
      </c>
      <c r="H8" s="733" t="s">
        <v>411</v>
      </c>
      <c r="I8" s="733" t="s">
        <v>412</v>
      </c>
      <c r="J8" s="733" t="s">
        <v>413</v>
      </c>
      <c r="K8" s="733" t="s">
        <v>369</v>
      </c>
      <c r="L8" s="733" t="s">
        <v>414</v>
      </c>
    </row>
    <row r="9" spans="1:43" ht="13.5" thickBot="1">
      <c r="A9" s="1293">
        <v>1</v>
      </c>
      <c r="B9" s="1294" t="s">
        <v>29</v>
      </c>
      <c r="C9" s="1295" t="s">
        <v>31</v>
      </c>
      <c r="D9" s="199" t="s">
        <v>415</v>
      </c>
      <c r="E9" s="200">
        <v>0</v>
      </c>
      <c r="F9" s="200">
        <v>40</v>
      </c>
      <c r="G9" s="200">
        <v>4</v>
      </c>
      <c r="H9" s="200">
        <v>0</v>
      </c>
      <c r="I9" s="200">
        <v>1</v>
      </c>
      <c r="J9" s="200">
        <v>1</v>
      </c>
      <c r="K9" s="201">
        <f>SUM(E9:J9)</f>
        <v>46</v>
      </c>
      <c r="L9" s="1296">
        <f>SUM(K9:K10)</f>
        <v>72</v>
      </c>
    </row>
    <row r="10" spans="1:43">
      <c r="A10" s="1150"/>
      <c r="B10" s="1102"/>
      <c r="C10" s="1291"/>
      <c r="D10" s="202" t="s">
        <v>416</v>
      </c>
      <c r="E10" s="203">
        <v>0</v>
      </c>
      <c r="F10" s="203">
        <v>11</v>
      </c>
      <c r="G10" s="203">
        <v>5</v>
      </c>
      <c r="H10" s="203">
        <v>0</v>
      </c>
      <c r="I10" s="203">
        <v>8</v>
      </c>
      <c r="J10" s="203">
        <v>2</v>
      </c>
      <c r="K10" s="201">
        <f>SUM(E10:J10)</f>
        <v>26</v>
      </c>
      <c r="L10" s="1279"/>
    </row>
    <row r="11" spans="1:43" ht="13.5" thickBot="1">
      <c r="A11" s="1222">
        <v>2</v>
      </c>
      <c r="B11" s="1116" t="s">
        <v>42</v>
      </c>
      <c r="C11" s="1288" t="s">
        <v>382</v>
      </c>
      <c r="D11" s="208" t="s">
        <v>415</v>
      </c>
      <c r="E11" s="209">
        <v>3</v>
      </c>
      <c r="F11" s="209">
        <v>0</v>
      </c>
      <c r="G11" s="209">
        <v>5</v>
      </c>
      <c r="H11" s="209">
        <v>0</v>
      </c>
      <c r="I11" s="209">
        <v>0</v>
      </c>
      <c r="J11" s="209">
        <v>0</v>
      </c>
      <c r="K11" s="198">
        <f t="shared" ref="K11:K72" si="0">SUM(E11:J11)</f>
        <v>8</v>
      </c>
      <c r="L11" s="1280">
        <f t="shared" ref="L11" si="1">SUM(K11:K12)</f>
        <v>8</v>
      </c>
    </row>
    <row r="12" spans="1:43" ht="12" customHeight="1">
      <c r="A12" s="1222"/>
      <c r="B12" s="1118"/>
      <c r="C12" s="1289"/>
      <c r="D12" s="205" t="s">
        <v>416</v>
      </c>
      <c r="E12" s="207">
        <v>0</v>
      </c>
      <c r="F12" s="207">
        <v>0</v>
      </c>
      <c r="G12" s="207">
        <v>0</v>
      </c>
      <c r="H12" s="207">
        <v>0</v>
      </c>
      <c r="I12" s="207">
        <v>0</v>
      </c>
      <c r="J12" s="207">
        <v>0</v>
      </c>
      <c r="K12" s="206">
        <f t="shared" si="0"/>
        <v>0</v>
      </c>
      <c r="L12" s="1281"/>
    </row>
    <row r="13" spans="1:43" ht="13.5" thickBot="1">
      <c r="A13" s="1151">
        <v>3</v>
      </c>
      <c r="B13" s="1100" t="s">
        <v>42</v>
      </c>
      <c r="C13" s="1290" t="s">
        <v>55</v>
      </c>
      <c r="D13" s="199" t="s">
        <v>415</v>
      </c>
      <c r="E13" s="200">
        <v>0</v>
      </c>
      <c r="F13" s="200">
        <v>0</v>
      </c>
      <c r="G13" s="200">
        <v>0</v>
      </c>
      <c r="H13" s="200">
        <v>0</v>
      </c>
      <c r="I13" s="200">
        <v>0</v>
      </c>
      <c r="J13" s="200">
        <v>0</v>
      </c>
      <c r="K13" s="201">
        <f t="shared" si="0"/>
        <v>0</v>
      </c>
      <c r="L13" s="1282">
        <f t="shared" ref="L13" si="2">SUM(K13:K14)</f>
        <v>0</v>
      </c>
    </row>
    <row r="14" spans="1:43">
      <c r="A14" s="1150"/>
      <c r="B14" s="1102"/>
      <c r="C14" s="1291"/>
      <c r="D14" s="202" t="s">
        <v>416</v>
      </c>
      <c r="E14" s="203">
        <v>0</v>
      </c>
      <c r="F14" s="203">
        <v>0</v>
      </c>
      <c r="G14" s="203">
        <v>0</v>
      </c>
      <c r="H14" s="203">
        <v>0</v>
      </c>
      <c r="I14" s="203">
        <v>0</v>
      </c>
      <c r="J14" s="203">
        <v>0</v>
      </c>
      <c r="K14" s="204">
        <f t="shared" si="0"/>
        <v>0</v>
      </c>
      <c r="L14" s="1279"/>
    </row>
    <row r="15" spans="1:43" s="363" customFormat="1" ht="13.5" thickBot="1">
      <c r="A15" s="1222">
        <v>4</v>
      </c>
      <c r="B15" s="1116" t="s">
        <v>61</v>
      </c>
      <c r="C15" s="1288" t="s">
        <v>62</v>
      </c>
      <c r="D15" s="196" t="s">
        <v>415</v>
      </c>
      <c r="E15" s="197">
        <v>0</v>
      </c>
      <c r="F15" s="197">
        <v>0</v>
      </c>
      <c r="G15" s="197">
        <v>0</v>
      </c>
      <c r="H15" s="197">
        <v>0</v>
      </c>
      <c r="I15" s="197">
        <v>0</v>
      </c>
      <c r="J15" s="197">
        <v>0</v>
      </c>
      <c r="K15" s="198">
        <v>43</v>
      </c>
      <c r="L15" s="1280">
        <f t="shared" ref="L15" si="3">SUM(K15:K16)</f>
        <v>1828</v>
      </c>
      <c r="M15" s="364"/>
      <c r="N15" s="364"/>
      <c r="O15" s="364"/>
      <c r="P15" s="364"/>
      <c r="Q15" s="364"/>
      <c r="R15" s="364"/>
      <c r="S15" s="364"/>
      <c r="T15" s="364"/>
      <c r="U15" s="364"/>
      <c r="V15" s="364"/>
      <c r="W15" s="364"/>
      <c r="X15" s="364"/>
      <c r="Y15" s="364"/>
      <c r="Z15" s="364"/>
      <c r="AA15" s="364"/>
      <c r="AB15" s="364"/>
      <c r="AC15" s="364"/>
      <c r="AD15" s="364"/>
      <c r="AE15" s="364"/>
      <c r="AF15" s="364"/>
      <c r="AG15" s="364"/>
      <c r="AH15" s="364"/>
      <c r="AI15" s="364"/>
      <c r="AJ15" s="364"/>
      <c r="AK15" s="364"/>
      <c r="AL15" s="364"/>
      <c r="AM15" s="364"/>
      <c r="AN15" s="364"/>
      <c r="AO15" s="364"/>
      <c r="AP15" s="364"/>
      <c r="AQ15" s="364"/>
    </row>
    <row r="16" spans="1:43" s="363" customFormat="1">
      <c r="A16" s="1222"/>
      <c r="B16" s="1118"/>
      <c r="C16" s="1289"/>
      <c r="D16" s="205" t="s">
        <v>416</v>
      </c>
      <c r="E16" s="207">
        <v>0</v>
      </c>
      <c r="F16" s="207">
        <v>0</v>
      </c>
      <c r="G16" s="207">
        <v>0</v>
      </c>
      <c r="H16" s="207">
        <v>0</v>
      </c>
      <c r="I16" s="207">
        <v>0</v>
      </c>
      <c r="J16" s="207">
        <v>0</v>
      </c>
      <c r="K16" s="206">
        <v>1785</v>
      </c>
      <c r="L16" s="1281"/>
      <c r="M16" s="364"/>
      <c r="N16" s="364"/>
      <c r="O16" s="364"/>
      <c r="P16" s="364"/>
      <c r="Q16" s="364"/>
      <c r="R16" s="364"/>
      <c r="S16" s="364"/>
      <c r="T16" s="364"/>
      <c r="U16" s="364"/>
      <c r="V16" s="364"/>
      <c r="W16" s="364"/>
      <c r="X16" s="364"/>
      <c r="Y16" s="364"/>
      <c r="Z16" s="364"/>
      <c r="AA16" s="364"/>
      <c r="AB16" s="364"/>
      <c r="AC16" s="364"/>
      <c r="AD16" s="364"/>
      <c r="AE16" s="364"/>
      <c r="AF16" s="364"/>
      <c r="AG16" s="364"/>
      <c r="AH16" s="364"/>
      <c r="AI16" s="364"/>
      <c r="AJ16" s="364"/>
      <c r="AK16" s="364"/>
      <c r="AL16" s="364"/>
      <c r="AM16" s="364"/>
      <c r="AN16" s="364"/>
      <c r="AO16" s="364"/>
      <c r="AP16" s="364"/>
      <c r="AQ16" s="364"/>
    </row>
    <row r="17" spans="1:43" ht="13.5" thickBot="1">
      <c r="A17" s="1151">
        <v>5</v>
      </c>
      <c r="B17" s="1100" t="s">
        <v>61</v>
      </c>
      <c r="C17" s="1290" t="s">
        <v>66</v>
      </c>
      <c r="D17" s="734" t="s">
        <v>415</v>
      </c>
      <c r="E17" s="735">
        <v>13</v>
      </c>
      <c r="F17" s="735">
        <v>0</v>
      </c>
      <c r="G17" s="735">
        <v>0</v>
      </c>
      <c r="H17" s="735">
        <v>0</v>
      </c>
      <c r="I17" s="735">
        <v>1</v>
      </c>
      <c r="J17" s="735">
        <v>0</v>
      </c>
      <c r="K17" s="736">
        <f t="shared" ref="K17:K18" si="4">SUM(E17:J17)</f>
        <v>14</v>
      </c>
      <c r="L17" s="1282">
        <f t="shared" ref="L17" si="5">SUM(K17:K18)</f>
        <v>65</v>
      </c>
    </row>
    <row r="18" spans="1:43">
      <c r="A18" s="1150"/>
      <c r="B18" s="1102"/>
      <c r="C18" s="1291"/>
      <c r="D18" s="737" t="s">
        <v>416</v>
      </c>
      <c r="E18" s="738">
        <v>32</v>
      </c>
      <c r="F18" s="738">
        <v>0</v>
      </c>
      <c r="G18" s="738">
        <v>14</v>
      </c>
      <c r="H18" s="738">
        <v>0</v>
      </c>
      <c r="I18" s="738">
        <v>4</v>
      </c>
      <c r="J18" s="738">
        <v>1</v>
      </c>
      <c r="K18" s="739">
        <f t="shared" si="4"/>
        <v>51</v>
      </c>
      <c r="L18" s="1279"/>
    </row>
    <row r="19" spans="1:43" ht="13.5" thickBot="1">
      <c r="A19" s="1222">
        <v>6</v>
      </c>
      <c r="B19" s="1116" t="s">
        <v>69</v>
      </c>
      <c r="C19" s="1288" t="s">
        <v>71</v>
      </c>
      <c r="D19" s="196" t="s">
        <v>415</v>
      </c>
      <c r="E19" s="740">
        <v>5</v>
      </c>
      <c r="F19" s="740">
        <v>13</v>
      </c>
      <c r="G19" s="740">
        <v>31</v>
      </c>
      <c r="H19" s="740">
        <v>29</v>
      </c>
      <c r="I19" s="740">
        <v>1</v>
      </c>
      <c r="J19" s="741">
        <v>0</v>
      </c>
      <c r="K19" s="742">
        <f t="shared" ref="K19:K20" si="6">SUM(E19:J19)</f>
        <v>79</v>
      </c>
      <c r="L19" s="1280">
        <f t="shared" ref="L19" si="7">SUM(K19:K20)</f>
        <v>81</v>
      </c>
    </row>
    <row r="20" spans="1:43">
      <c r="A20" s="1222"/>
      <c r="B20" s="1118"/>
      <c r="C20" s="1289"/>
      <c r="D20" s="205" t="s">
        <v>416</v>
      </c>
      <c r="E20" s="740">
        <v>2</v>
      </c>
      <c r="F20" s="740">
        <v>0</v>
      </c>
      <c r="G20" s="740"/>
      <c r="H20" s="740">
        <v>0</v>
      </c>
      <c r="I20" s="740">
        <v>0</v>
      </c>
      <c r="J20" s="743">
        <v>0</v>
      </c>
      <c r="K20" s="744">
        <f t="shared" si="6"/>
        <v>2</v>
      </c>
      <c r="L20" s="1281"/>
    </row>
    <row r="21" spans="1:43" ht="13.5" thickBot="1">
      <c r="A21" s="1151">
        <v>7</v>
      </c>
      <c r="B21" s="1100" t="s">
        <v>80</v>
      </c>
      <c r="C21" s="1290" t="s">
        <v>81</v>
      </c>
      <c r="D21" s="199" t="s">
        <v>415</v>
      </c>
      <c r="E21" s="200">
        <v>0</v>
      </c>
      <c r="F21" s="200">
        <v>0</v>
      </c>
      <c r="G21" s="200">
        <v>0</v>
      </c>
      <c r="H21" s="200">
        <v>0</v>
      </c>
      <c r="I21" s="200">
        <v>0</v>
      </c>
      <c r="J21" s="200">
        <v>0</v>
      </c>
      <c r="K21" s="201">
        <v>214</v>
      </c>
      <c r="L21" s="1282">
        <f t="shared" ref="L21" si="8">SUM(K21:K22)</f>
        <v>354</v>
      </c>
    </row>
    <row r="22" spans="1:43">
      <c r="A22" s="1150"/>
      <c r="B22" s="1102"/>
      <c r="C22" s="1291"/>
      <c r="D22" s="202" t="s">
        <v>416</v>
      </c>
      <c r="E22" s="203">
        <v>0</v>
      </c>
      <c r="F22" s="203">
        <v>0</v>
      </c>
      <c r="G22" s="203">
        <v>0</v>
      </c>
      <c r="H22" s="203">
        <v>0</v>
      </c>
      <c r="I22" s="203">
        <v>0</v>
      </c>
      <c r="J22" s="203">
        <v>0</v>
      </c>
      <c r="K22" s="204">
        <v>140</v>
      </c>
      <c r="L22" s="1279"/>
    </row>
    <row r="23" spans="1:43" s="364" customFormat="1" ht="13.5" thickBot="1">
      <c r="A23" s="1222">
        <v>8</v>
      </c>
      <c r="B23" s="1116" t="s">
        <v>86</v>
      </c>
      <c r="C23" s="1288" t="s">
        <v>87</v>
      </c>
      <c r="D23" s="745" t="s">
        <v>415</v>
      </c>
      <c r="E23" s="746">
        <v>3</v>
      </c>
      <c r="F23" s="746">
        <v>0</v>
      </c>
      <c r="G23" s="746">
        <v>11</v>
      </c>
      <c r="H23" s="746">
        <v>0</v>
      </c>
      <c r="I23" s="746">
        <v>0</v>
      </c>
      <c r="J23" s="746">
        <v>0</v>
      </c>
      <c r="K23" s="747">
        <f t="shared" si="0"/>
        <v>14</v>
      </c>
      <c r="L23" s="1280">
        <f t="shared" ref="L23" si="9">SUM(K23:K24)</f>
        <v>29</v>
      </c>
    </row>
    <row r="24" spans="1:43" s="364" customFormat="1">
      <c r="A24" s="1222"/>
      <c r="B24" s="1118"/>
      <c r="C24" s="1289"/>
      <c r="D24" s="748" t="s">
        <v>416</v>
      </c>
      <c r="E24" s="749">
        <v>8</v>
      </c>
      <c r="F24" s="749">
        <v>0</v>
      </c>
      <c r="G24" s="749">
        <v>7</v>
      </c>
      <c r="H24" s="749">
        <v>0</v>
      </c>
      <c r="I24" s="749">
        <v>0</v>
      </c>
      <c r="J24" s="749">
        <v>0</v>
      </c>
      <c r="K24" s="750">
        <f t="shared" si="0"/>
        <v>15</v>
      </c>
      <c r="L24" s="1281"/>
    </row>
    <row r="25" spans="1:43" s="365" customFormat="1">
      <c r="A25" s="1151">
        <v>9</v>
      </c>
      <c r="B25" s="1100" t="s">
        <v>96</v>
      </c>
      <c r="C25" s="1290" t="s">
        <v>97</v>
      </c>
      <c r="D25" s="199" t="s">
        <v>415</v>
      </c>
      <c r="E25" s="751">
        <v>12</v>
      </c>
      <c r="F25" s="752">
        <v>1</v>
      </c>
      <c r="G25" s="752">
        <v>6</v>
      </c>
      <c r="H25" s="752" t="s">
        <v>417</v>
      </c>
      <c r="I25" s="752" t="s">
        <v>417</v>
      </c>
      <c r="J25" s="752">
        <v>3</v>
      </c>
      <c r="K25" s="201">
        <f t="shared" si="0"/>
        <v>22</v>
      </c>
      <c r="L25" s="1278">
        <f t="shared" ref="L25" si="10">SUM(K25:K26)</f>
        <v>28</v>
      </c>
    </row>
    <row r="26" spans="1:43" s="365" customFormat="1">
      <c r="A26" s="1150"/>
      <c r="B26" s="1102"/>
      <c r="C26" s="1291"/>
      <c r="D26" s="202" t="s">
        <v>416</v>
      </c>
      <c r="E26" s="753">
        <v>3</v>
      </c>
      <c r="F26" s="754" t="s">
        <v>417</v>
      </c>
      <c r="G26" s="754">
        <v>1</v>
      </c>
      <c r="H26" s="754">
        <v>2</v>
      </c>
      <c r="I26" s="754" t="s">
        <v>417</v>
      </c>
      <c r="J26" s="754" t="s">
        <v>417</v>
      </c>
      <c r="K26" s="755">
        <f t="shared" si="0"/>
        <v>6</v>
      </c>
      <c r="L26" s="1279"/>
    </row>
    <row r="27" spans="1:43">
      <c r="A27" s="1222">
        <v>10</v>
      </c>
      <c r="B27" s="1116" t="s">
        <v>107</v>
      </c>
      <c r="C27" s="1288" t="s">
        <v>418</v>
      </c>
      <c r="D27" s="196" t="s">
        <v>415</v>
      </c>
      <c r="E27" s="197">
        <v>0</v>
      </c>
      <c r="F27" s="197">
        <v>0</v>
      </c>
      <c r="G27" s="197">
        <v>0</v>
      </c>
      <c r="H27" s="197">
        <v>0</v>
      </c>
      <c r="I27" s="197">
        <v>0</v>
      </c>
      <c r="J27" s="197">
        <v>0</v>
      </c>
      <c r="K27" s="198">
        <f t="shared" si="0"/>
        <v>0</v>
      </c>
      <c r="L27" s="1281">
        <v>265</v>
      </c>
    </row>
    <row r="28" spans="1:43">
      <c r="A28" s="1222"/>
      <c r="B28" s="1118"/>
      <c r="C28" s="1289"/>
      <c r="D28" s="205" t="s">
        <v>416</v>
      </c>
      <c r="E28" s="207">
        <v>0</v>
      </c>
      <c r="F28" s="207">
        <v>0</v>
      </c>
      <c r="G28" s="207">
        <v>0</v>
      </c>
      <c r="H28" s="207">
        <v>0</v>
      </c>
      <c r="I28" s="207">
        <v>0</v>
      </c>
      <c r="J28" s="207">
        <v>0</v>
      </c>
      <c r="K28" s="206">
        <f t="shared" si="0"/>
        <v>0</v>
      </c>
      <c r="L28" s="1281"/>
    </row>
    <row r="29" spans="1:43">
      <c r="A29" s="1151">
        <v>11</v>
      </c>
      <c r="B29" s="1100" t="s">
        <v>115</v>
      </c>
      <c r="C29" s="1290" t="s">
        <v>116</v>
      </c>
      <c r="D29" s="199" t="s">
        <v>415</v>
      </c>
      <c r="E29" s="200">
        <v>0</v>
      </c>
      <c r="F29" s="200">
        <v>0</v>
      </c>
      <c r="G29" s="200">
        <v>0</v>
      </c>
      <c r="H29" s="200">
        <v>0</v>
      </c>
      <c r="I29" s="200">
        <v>0</v>
      </c>
      <c r="J29" s="200">
        <v>0</v>
      </c>
      <c r="K29" s="201">
        <f t="shared" si="0"/>
        <v>0</v>
      </c>
      <c r="L29" s="1278">
        <v>105</v>
      </c>
    </row>
    <row r="30" spans="1:43">
      <c r="A30" s="1150"/>
      <c r="B30" s="1102"/>
      <c r="C30" s="1291"/>
      <c r="D30" s="202" t="s">
        <v>416</v>
      </c>
      <c r="E30" s="203">
        <v>0</v>
      </c>
      <c r="F30" s="203">
        <v>0</v>
      </c>
      <c r="G30" s="203">
        <v>0</v>
      </c>
      <c r="H30" s="203">
        <v>0</v>
      </c>
      <c r="I30" s="203">
        <v>0</v>
      </c>
      <c r="J30" s="203">
        <v>0</v>
      </c>
      <c r="K30" s="204">
        <f t="shared" si="0"/>
        <v>0</v>
      </c>
      <c r="L30" s="1279"/>
    </row>
    <row r="31" spans="1:43" s="104" customFormat="1" ht="12.75" customHeight="1">
      <c r="A31" s="1222">
        <v>12</v>
      </c>
      <c r="B31" s="1192" t="s">
        <v>125</v>
      </c>
      <c r="C31" s="1297" t="s">
        <v>126</v>
      </c>
      <c r="D31" s="756" t="s">
        <v>415</v>
      </c>
      <c r="E31" s="757">
        <v>47</v>
      </c>
      <c r="F31" s="758">
        <v>1</v>
      </c>
      <c r="G31" s="757">
        <v>0</v>
      </c>
      <c r="H31" s="757">
        <v>0</v>
      </c>
      <c r="I31" s="757">
        <v>0</v>
      </c>
      <c r="J31" s="757">
        <v>0</v>
      </c>
      <c r="K31" s="198">
        <f>SUM(E31:J31)</f>
        <v>48</v>
      </c>
      <c r="L31" s="1218">
        <f>SUM(K31:K32)</f>
        <v>66</v>
      </c>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row>
    <row r="32" spans="1:43" s="104" customFormat="1" ht="14.25" customHeight="1">
      <c r="A32" s="1222"/>
      <c r="B32" s="1192"/>
      <c r="C32" s="1297"/>
      <c r="D32" s="759" t="s">
        <v>416</v>
      </c>
      <c r="E32" s="760">
        <v>18</v>
      </c>
      <c r="F32" s="761">
        <v>0</v>
      </c>
      <c r="G32" s="761" t="s">
        <v>419</v>
      </c>
      <c r="H32" s="761" t="s">
        <v>419</v>
      </c>
      <c r="I32" s="761" t="s">
        <v>419</v>
      </c>
      <c r="J32" s="761" t="s">
        <v>419</v>
      </c>
      <c r="K32" s="206">
        <f>SUM(E32:J32)</f>
        <v>18</v>
      </c>
      <c r="L32" s="121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row>
    <row r="33" spans="1:13">
      <c r="A33" s="1151">
        <v>13</v>
      </c>
      <c r="B33" s="1100" t="s">
        <v>135</v>
      </c>
      <c r="C33" s="1290" t="s">
        <v>136</v>
      </c>
      <c r="D33" s="199" t="s">
        <v>415</v>
      </c>
      <c r="E33" s="200">
        <v>5</v>
      </c>
      <c r="F33" s="200">
        <v>4</v>
      </c>
      <c r="G33" s="200">
        <v>0</v>
      </c>
      <c r="H33" s="200">
        <v>0</v>
      </c>
      <c r="I33" s="200">
        <v>0</v>
      </c>
      <c r="J33" s="200">
        <v>3</v>
      </c>
      <c r="K33" s="201">
        <f t="shared" si="0"/>
        <v>12</v>
      </c>
      <c r="L33" s="1282">
        <f t="shared" ref="L33:L35" si="11">SUM(K33:K34)</f>
        <v>22</v>
      </c>
    </row>
    <row r="34" spans="1:13">
      <c r="A34" s="1150"/>
      <c r="B34" s="1102"/>
      <c r="C34" s="1291"/>
      <c r="D34" s="202" t="s">
        <v>416</v>
      </c>
      <c r="E34" s="203">
        <v>1</v>
      </c>
      <c r="F34" s="203">
        <v>5</v>
      </c>
      <c r="G34" s="203">
        <v>0</v>
      </c>
      <c r="H34" s="203">
        <v>0</v>
      </c>
      <c r="I34" s="203">
        <v>0</v>
      </c>
      <c r="J34" s="203">
        <v>4</v>
      </c>
      <c r="K34" s="204">
        <f t="shared" si="0"/>
        <v>10</v>
      </c>
      <c r="L34" s="1279"/>
    </row>
    <row r="35" spans="1:13" ht="13.5" thickBot="1">
      <c r="A35" s="1222">
        <v>14</v>
      </c>
      <c r="B35" s="1116" t="s">
        <v>145</v>
      </c>
      <c r="C35" s="1288" t="s">
        <v>146</v>
      </c>
      <c r="D35" s="196" t="s">
        <v>415</v>
      </c>
      <c r="E35" s="762">
        <v>52</v>
      </c>
      <c r="F35" s="762">
        <v>0</v>
      </c>
      <c r="G35" s="762">
        <v>9</v>
      </c>
      <c r="H35" s="762">
        <v>0</v>
      </c>
      <c r="I35" s="762">
        <v>0</v>
      </c>
      <c r="J35" s="762">
        <v>12</v>
      </c>
      <c r="K35" s="742">
        <f t="shared" ref="K35:K36" si="12">SUM(E35:J35)</f>
        <v>73</v>
      </c>
      <c r="L35" s="1280">
        <f t="shared" si="11"/>
        <v>130</v>
      </c>
    </row>
    <row r="36" spans="1:13">
      <c r="A36" s="1222"/>
      <c r="B36" s="1118"/>
      <c r="C36" s="1289"/>
      <c r="D36" s="205" t="s">
        <v>416</v>
      </c>
      <c r="E36" s="763">
        <v>42</v>
      </c>
      <c r="F36" s="763">
        <v>0</v>
      </c>
      <c r="G36" s="763">
        <v>6</v>
      </c>
      <c r="H36" s="763">
        <v>0</v>
      </c>
      <c r="I36" s="763">
        <v>9</v>
      </c>
      <c r="J36" s="763">
        <v>0</v>
      </c>
      <c r="K36" s="744">
        <f t="shared" si="12"/>
        <v>57</v>
      </c>
      <c r="L36" s="1281"/>
    </row>
    <row r="37" spans="1:13" ht="13.5" thickBot="1">
      <c r="A37" s="1151">
        <v>15</v>
      </c>
      <c r="B37" s="1100" t="s">
        <v>150</v>
      </c>
      <c r="C37" s="1290" t="s">
        <v>151</v>
      </c>
      <c r="D37" s="734" t="s">
        <v>415</v>
      </c>
      <c r="E37" s="212">
        <v>33</v>
      </c>
      <c r="F37" s="212">
        <v>0</v>
      </c>
      <c r="G37" s="212">
        <v>0</v>
      </c>
      <c r="H37" s="212">
        <v>0</v>
      </c>
      <c r="I37" s="212">
        <v>0</v>
      </c>
      <c r="J37" s="212">
        <v>0</v>
      </c>
      <c r="K37" s="201">
        <f t="shared" si="0"/>
        <v>33</v>
      </c>
      <c r="L37" s="1282">
        <f t="shared" ref="L37" si="13">SUM(K37:K38)</f>
        <v>43</v>
      </c>
      <c r="M37" s="364"/>
    </row>
    <row r="38" spans="1:13">
      <c r="A38" s="1150"/>
      <c r="B38" s="1102"/>
      <c r="C38" s="1291"/>
      <c r="D38" s="737" t="s">
        <v>416</v>
      </c>
      <c r="E38" s="213">
        <v>10</v>
      </c>
      <c r="F38" s="213">
        <v>0</v>
      </c>
      <c r="G38" s="213">
        <v>0</v>
      </c>
      <c r="H38" s="213">
        <v>0</v>
      </c>
      <c r="I38" s="213">
        <v>0</v>
      </c>
      <c r="J38" s="213">
        <v>0</v>
      </c>
      <c r="K38" s="204">
        <f t="shared" si="0"/>
        <v>10</v>
      </c>
      <c r="L38" s="1279"/>
      <c r="M38" s="364"/>
    </row>
    <row r="39" spans="1:13">
      <c r="A39" s="1222">
        <v>16</v>
      </c>
      <c r="B39" s="1116" t="s">
        <v>158</v>
      </c>
      <c r="C39" s="1288" t="s">
        <v>159</v>
      </c>
      <c r="D39" s="196" t="s">
        <v>415</v>
      </c>
      <c r="E39" s="209">
        <v>13</v>
      </c>
      <c r="F39" s="209">
        <v>4</v>
      </c>
      <c r="G39" s="209">
        <v>3</v>
      </c>
      <c r="H39" s="209">
        <v>0</v>
      </c>
      <c r="I39" s="209">
        <v>0</v>
      </c>
      <c r="J39" s="209">
        <v>1</v>
      </c>
      <c r="K39" s="198">
        <f>SUM(E39:J39)</f>
        <v>21</v>
      </c>
      <c r="L39" s="1280">
        <f>SUM(K39:K40)</f>
        <v>22</v>
      </c>
    </row>
    <row r="40" spans="1:13">
      <c r="A40" s="1222"/>
      <c r="B40" s="1118"/>
      <c r="C40" s="1289"/>
      <c r="D40" s="205" t="s">
        <v>416</v>
      </c>
      <c r="E40" s="211">
        <v>1</v>
      </c>
      <c r="F40" s="211">
        <v>0</v>
      </c>
      <c r="G40" s="211">
        <v>0</v>
      </c>
      <c r="H40" s="211">
        <v>0</v>
      </c>
      <c r="I40" s="211">
        <v>0</v>
      </c>
      <c r="J40" s="211">
        <v>0</v>
      </c>
      <c r="K40" s="206">
        <f>SUM(E40:J40)</f>
        <v>1</v>
      </c>
      <c r="L40" s="1281"/>
    </row>
    <row r="41" spans="1:13">
      <c r="A41" s="1151">
        <v>17</v>
      </c>
      <c r="B41" s="1100" t="s">
        <v>167</v>
      </c>
      <c r="C41" s="1290" t="s">
        <v>168</v>
      </c>
      <c r="D41" s="734" t="s">
        <v>415</v>
      </c>
      <c r="E41" s="212">
        <v>14</v>
      </c>
      <c r="F41" s="212">
        <v>18</v>
      </c>
      <c r="G41" s="212">
        <v>11</v>
      </c>
      <c r="H41" s="212">
        <v>3</v>
      </c>
      <c r="I41" s="212">
        <v>1</v>
      </c>
      <c r="J41" s="212">
        <v>47</v>
      </c>
      <c r="K41" s="201">
        <f t="shared" si="0"/>
        <v>94</v>
      </c>
      <c r="L41" s="1282">
        <f t="shared" ref="L41" si="14">SUM(K41:K42)</f>
        <v>107</v>
      </c>
    </row>
    <row r="42" spans="1:13">
      <c r="A42" s="1150"/>
      <c r="B42" s="1102"/>
      <c r="C42" s="1291"/>
      <c r="D42" s="737" t="s">
        <v>416</v>
      </c>
      <c r="E42" s="213">
        <v>3</v>
      </c>
      <c r="F42" s="213">
        <v>0</v>
      </c>
      <c r="G42" s="213">
        <v>3</v>
      </c>
      <c r="H42" s="213">
        <v>4</v>
      </c>
      <c r="I42" s="213">
        <v>0</v>
      </c>
      <c r="J42" s="213">
        <v>3</v>
      </c>
      <c r="K42" s="204">
        <f t="shared" si="0"/>
        <v>13</v>
      </c>
      <c r="L42" s="1279"/>
    </row>
    <row r="43" spans="1:13" ht="13.5" thickBot="1">
      <c r="A43" s="1222">
        <v>18</v>
      </c>
      <c r="B43" s="1116" t="s">
        <v>176</v>
      </c>
      <c r="C43" s="1288" t="s">
        <v>178</v>
      </c>
      <c r="D43" s="208" t="s">
        <v>415</v>
      </c>
      <c r="E43" s="197">
        <v>0</v>
      </c>
      <c r="F43" s="197">
        <v>0</v>
      </c>
      <c r="G43" s="197">
        <v>0</v>
      </c>
      <c r="H43" s="197">
        <v>0</v>
      </c>
      <c r="I43" s="197">
        <v>0</v>
      </c>
      <c r="J43" s="197">
        <v>0</v>
      </c>
      <c r="K43" s="198">
        <f>SUM(E43:J43)</f>
        <v>0</v>
      </c>
      <c r="L43" s="1280">
        <f t="shared" ref="L43" si="15">SUM(K43:K44)</f>
        <v>0</v>
      </c>
    </row>
    <row r="44" spans="1:13">
      <c r="A44" s="1222"/>
      <c r="B44" s="1118"/>
      <c r="C44" s="1289"/>
      <c r="D44" s="210" t="s">
        <v>416</v>
      </c>
      <c r="E44" s="207">
        <v>0</v>
      </c>
      <c r="F44" s="207">
        <v>0</v>
      </c>
      <c r="G44" s="207">
        <v>0</v>
      </c>
      <c r="H44" s="207">
        <v>0</v>
      </c>
      <c r="I44" s="207">
        <v>0</v>
      </c>
      <c r="J44" s="207">
        <v>0</v>
      </c>
      <c r="K44" s="206">
        <f>SUM(E44:J44)</f>
        <v>0</v>
      </c>
      <c r="L44" s="1281"/>
    </row>
    <row r="45" spans="1:13" ht="13.5" thickBot="1">
      <c r="A45" s="1151">
        <v>18</v>
      </c>
      <c r="B45" s="1100" t="s">
        <v>184</v>
      </c>
      <c r="C45" s="1290" t="s">
        <v>185</v>
      </c>
      <c r="D45" s="199" t="s">
        <v>415</v>
      </c>
      <c r="E45" s="212">
        <v>0</v>
      </c>
      <c r="F45" s="212">
        <v>0</v>
      </c>
      <c r="G45" s="212">
        <v>0</v>
      </c>
      <c r="H45" s="212">
        <v>0</v>
      </c>
      <c r="I45" s="212">
        <v>0</v>
      </c>
      <c r="J45" s="212">
        <v>0</v>
      </c>
      <c r="K45" s="201">
        <f>SUM(E45:J45)</f>
        <v>0</v>
      </c>
      <c r="L45" s="1282">
        <v>240</v>
      </c>
    </row>
    <row r="46" spans="1:13">
      <c r="A46" s="1150"/>
      <c r="B46" s="1102"/>
      <c r="C46" s="1291"/>
      <c r="D46" s="202" t="s">
        <v>416</v>
      </c>
      <c r="E46" s="213">
        <v>0</v>
      </c>
      <c r="F46" s="213">
        <v>0</v>
      </c>
      <c r="G46" s="213">
        <v>0</v>
      </c>
      <c r="H46" s="213">
        <v>0</v>
      </c>
      <c r="I46" s="213">
        <v>0</v>
      </c>
      <c r="J46" s="213">
        <v>0</v>
      </c>
      <c r="K46" s="204">
        <f>SUM(E46:J46)</f>
        <v>0</v>
      </c>
      <c r="L46" s="1279"/>
    </row>
    <row r="47" spans="1:13" ht="13.5" thickBot="1">
      <c r="A47" s="1222">
        <v>20</v>
      </c>
      <c r="B47" s="1116" t="s">
        <v>190</v>
      </c>
      <c r="C47" s="1288" t="s">
        <v>191</v>
      </c>
      <c r="D47" s="196" t="s">
        <v>415</v>
      </c>
      <c r="E47" s="197">
        <v>8</v>
      </c>
      <c r="F47" s="197">
        <v>0</v>
      </c>
      <c r="G47" s="197">
        <v>22</v>
      </c>
      <c r="H47" s="197">
        <v>0</v>
      </c>
      <c r="I47" s="197">
        <v>1</v>
      </c>
      <c r="J47" s="197">
        <v>0</v>
      </c>
      <c r="K47" s="198">
        <f t="shared" si="0"/>
        <v>31</v>
      </c>
      <c r="L47" s="1280">
        <f t="shared" ref="L47" si="16">SUM(K47:K48)</f>
        <v>49</v>
      </c>
    </row>
    <row r="48" spans="1:13">
      <c r="A48" s="1222"/>
      <c r="B48" s="1118"/>
      <c r="C48" s="1289"/>
      <c r="D48" s="205" t="s">
        <v>416</v>
      </c>
      <c r="E48" s="207">
        <v>5</v>
      </c>
      <c r="F48" s="207">
        <v>0</v>
      </c>
      <c r="G48" s="207">
        <v>13</v>
      </c>
      <c r="H48" s="207">
        <v>0</v>
      </c>
      <c r="I48" s="207">
        <v>0</v>
      </c>
      <c r="J48" s="207">
        <v>0</v>
      </c>
      <c r="K48" s="206">
        <f t="shared" si="0"/>
        <v>18</v>
      </c>
      <c r="L48" s="1281"/>
    </row>
    <row r="49" spans="1:43" s="363" customFormat="1" ht="13.5" thickBot="1">
      <c r="A49" s="1151">
        <v>21</v>
      </c>
      <c r="B49" s="1100" t="s">
        <v>190</v>
      </c>
      <c r="C49" s="1290" t="s">
        <v>199</v>
      </c>
      <c r="D49" s="199" t="s">
        <v>415</v>
      </c>
      <c r="E49" s="212">
        <v>12</v>
      </c>
      <c r="F49" s="212">
        <v>7</v>
      </c>
      <c r="G49" s="212">
        <v>27</v>
      </c>
      <c r="H49" s="212">
        <v>0</v>
      </c>
      <c r="I49" s="212">
        <v>1</v>
      </c>
      <c r="J49" s="212">
        <v>0</v>
      </c>
      <c r="K49" s="201">
        <f>SUM(E49:J49)</f>
        <v>47</v>
      </c>
      <c r="L49" s="1282">
        <f t="shared" ref="L49" si="17">SUM(K49:K50)</f>
        <v>84</v>
      </c>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row>
    <row r="50" spans="1:43" s="363" customFormat="1">
      <c r="A50" s="1150"/>
      <c r="B50" s="1102"/>
      <c r="C50" s="1291"/>
      <c r="D50" s="202" t="s">
        <v>416</v>
      </c>
      <c r="E50" s="213">
        <v>0</v>
      </c>
      <c r="F50" s="213">
        <v>12</v>
      </c>
      <c r="G50" s="213">
        <v>20</v>
      </c>
      <c r="H50" s="213">
        <v>0</v>
      </c>
      <c r="I50" s="213">
        <v>5</v>
      </c>
      <c r="J50" s="213">
        <v>0</v>
      </c>
      <c r="K50" s="204">
        <f t="shared" si="0"/>
        <v>37</v>
      </c>
      <c r="L50" s="1279"/>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row>
    <row r="51" spans="1:43" ht="13.5" thickBot="1">
      <c r="A51" s="1222">
        <v>22</v>
      </c>
      <c r="B51" s="1116" t="s">
        <v>209</v>
      </c>
      <c r="C51" s="1288" t="s">
        <v>210</v>
      </c>
      <c r="D51" s="196" t="s">
        <v>415</v>
      </c>
      <c r="E51" s="197">
        <v>0</v>
      </c>
      <c r="F51" s="197">
        <v>0</v>
      </c>
      <c r="G51" s="197">
        <v>0</v>
      </c>
      <c r="H51" s="197">
        <v>0</v>
      </c>
      <c r="I51" s="197">
        <v>0</v>
      </c>
      <c r="J51" s="197">
        <v>0</v>
      </c>
      <c r="K51" s="198">
        <f t="shared" si="0"/>
        <v>0</v>
      </c>
      <c r="L51" s="1280">
        <v>1431</v>
      </c>
    </row>
    <row r="52" spans="1:43">
      <c r="A52" s="1222"/>
      <c r="B52" s="1118"/>
      <c r="C52" s="1289"/>
      <c r="D52" s="205" t="s">
        <v>416</v>
      </c>
      <c r="E52" s="207">
        <v>0</v>
      </c>
      <c r="F52" s="207">
        <v>0</v>
      </c>
      <c r="G52" s="207">
        <v>0</v>
      </c>
      <c r="H52" s="207">
        <v>0</v>
      </c>
      <c r="I52" s="207">
        <v>0</v>
      </c>
      <c r="J52" s="207">
        <v>0</v>
      </c>
      <c r="K52" s="206">
        <f t="shared" si="0"/>
        <v>0</v>
      </c>
      <c r="L52" s="1281"/>
    </row>
    <row r="53" spans="1:43" s="363" customFormat="1" ht="13.5" thickBot="1">
      <c r="A53" s="1151">
        <v>23</v>
      </c>
      <c r="B53" s="1100" t="s">
        <v>209</v>
      </c>
      <c r="C53" s="1290" t="s">
        <v>214</v>
      </c>
      <c r="D53" s="199" t="s">
        <v>415</v>
      </c>
      <c r="E53" s="200">
        <v>0</v>
      </c>
      <c r="F53" s="200">
        <v>2</v>
      </c>
      <c r="G53" s="200">
        <v>0</v>
      </c>
      <c r="H53" s="200">
        <v>0</v>
      </c>
      <c r="I53" s="200">
        <v>1</v>
      </c>
      <c r="J53" s="200">
        <v>3</v>
      </c>
      <c r="K53" s="201">
        <f t="shared" ref="K53:K54" si="18">SUM(E53:J53)</f>
        <v>6</v>
      </c>
      <c r="L53" s="1282">
        <f t="shared" ref="L53" si="19">SUM(K53:K54)</f>
        <v>16</v>
      </c>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row>
    <row r="54" spans="1:43" s="363" customFormat="1">
      <c r="A54" s="1150"/>
      <c r="B54" s="1102"/>
      <c r="C54" s="1291"/>
      <c r="D54" s="202" t="s">
        <v>416</v>
      </c>
      <c r="E54" s="203">
        <v>0</v>
      </c>
      <c r="F54" s="203">
        <v>7</v>
      </c>
      <c r="G54" s="203">
        <v>0</v>
      </c>
      <c r="H54" s="203">
        <v>0</v>
      </c>
      <c r="I54" s="203">
        <v>2</v>
      </c>
      <c r="J54" s="203">
        <v>1</v>
      </c>
      <c r="K54" s="204">
        <f t="shared" si="18"/>
        <v>10</v>
      </c>
      <c r="L54" s="1279"/>
      <c r="M54" s="364"/>
      <c r="N54" s="364"/>
      <c r="O54" s="364"/>
      <c r="P54" s="364"/>
      <c r="Q54" s="364"/>
      <c r="R54" s="364"/>
      <c r="S54" s="364"/>
      <c r="T54" s="364"/>
      <c r="U54" s="364"/>
      <c r="V54" s="364"/>
      <c r="W54" s="364"/>
      <c r="X54" s="364"/>
      <c r="Y54" s="364"/>
      <c r="Z54" s="364"/>
      <c r="AA54" s="364"/>
      <c r="AB54" s="364"/>
      <c r="AC54" s="364"/>
      <c r="AD54" s="364"/>
      <c r="AE54" s="364"/>
      <c r="AF54" s="364"/>
      <c r="AG54" s="364"/>
      <c r="AH54" s="364"/>
      <c r="AI54" s="364"/>
      <c r="AJ54" s="364"/>
      <c r="AK54" s="364"/>
      <c r="AL54" s="364"/>
      <c r="AM54" s="364"/>
      <c r="AN54" s="364"/>
      <c r="AO54" s="364"/>
      <c r="AP54" s="364"/>
      <c r="AQ54" s="364"/>
    </row>
    <row r="55" spans="1:43" s="363" customFormat="1">
      <c r="A55" s="1222">
        <v>24</v>
      </c>
      <c r="B55" s="1116" t="s">
        <v>221</v>
      </c>
      <c r="C55" s="1288" t="s">
        <v>223</v>
      </c>
      <c r="D55" s="196" t="s">
        <v>415</v>
      </c>
      <c r="E55" s="197">
        <v>61</v>
      </c>
      <c r="F55" s="197">
        <v>0</v>
      </c>
      <c r="G55" s="197">
        <v>0</v>
      </c>
      <c r="H55" s="197">
        <v>0</v>
      </c>
      <c r="I55" s="197">
        <v>0</v>
      </c>
      <c r="J55" s="197">
        <v>8</v>
      </c>
      <c r="K55" s="198">
        <f t="shared" si="0"/>
        <v>69</v>
      </c>
      <c r="L55" s="1280">
        <f t="shared" ref="L55" si="20">SUM(K55:K56)</f>
        <v>76</v>
      </c>
      <c r="M55" s="364"/>
      <c r="N55" s="364"/>
      <c r="O55" s="364"/>
      <c r="P55" s="364"/>
      <c r="Q55" s="364"/>
      <c r="R55" s="364"/>
      <c r="S55" s="364"/>
      <c r="T55" s="364"/>
      <c r="U55" s="364"/>
      <c r="V55" s="364"/>
      <c r="W55" s="364"/>
      <c r="X55" s="364"/>
      <c r="Y55" s="364"/>
      <c r="Z55" s="364"/>
      <c r="AA55" s="364"/>
      <c r="AB55" s="364"/>
      <c r="AC55" s="364"/>
      <c r="AD55" s="364"/>
      <c r="AE55" s="364"/>
      <c r="AF55" s="364"/>
      <c r="AG55" s="364"/>
      <c r="AH55" s="364"/>
      <c r="AI55" s="364"/>
      <c r="AJ55" s="364"/>
      <c r="AK55" s="364"/>
      <c r="AL55" s="364"/>
      <c r="AM55" s="364"/>
      <c r="AN55" s="364"/>
      <c r="AO55" s="364"/>
      <c r="AP55" s="364"/>
      <c r="AQ55" s="364"/>
    </row>
    <row r="56" spans="1:43" s="363" customFormat="1">
      <c r="A56" s="1222"/>
      <c r="B56" s="1118"/>
      <c r="C56" s="1289"/>
      <c r="D56" s="205" t="s">
        <v>416</v>
      </c>
      <c r="E56" s="207">
        <v>0</v>
      </c>
      <c r="F56" s="207">
        <v>0</v>
      </c>
      <c r="G56" s="207">
        <v>0</v>
      </c>
      <c r="H56" s="207">
        <v>0</v>
      </c>
      <c r="I56" s="207">
        <v>7</v>
      </c>
      <c r="J56" s="207">
        <v>0</v>
      </c>
      <c r="K56" s="206">
        <f t="shared" si="0"/>
        <v>7</v>
      </c>
      <c r="L56" s="1281"/>
      <c r="M56" s="364"/>
      <c r="N56" s="364"/>
      <c r="O56" s="364"/>
      <c r="P56" s="364"/>
      <c r="Q56" s="364"/>
      <c r="R56" s="364"/>
      <c r="S56" s="364"/>
      <c r="T56" s="364"/>
      <c r="U56" s="364"/>
      <c r="V56" s="364"/>
      <c r="W56" s="364"/>
      <c r="X56" s="364"/>
      <c r="Y56" s="364"/>
      <c r="Z56" s="364"/>
      <c r="AA56" s="364"/>
      <c r="AB56" s="364"/>
      <c r="AC56" s="364"/>
      <c r="AD56" s="364"/>
      <c r="AE56" s="364"/>
      <c r="AF56" s="364"/>
      <c r="AG56" s="364"/>
      <c r="AH56" s="364"/>
      <c r="AI56" s="364"/>
      <c r="AJ56" s="364"/>
      <c r="AK56" s="364"/>
      <c r="AL56" s="364"/>
      <c r="AM56" s="364"/>
      <c r="AN56" s="364"/>
      <c r="AO56" s="364"/>
      <c r="AP56" s="364"/>
      <c r="AQ56" s="364"/>
    </row>
    <row r="57" spans="1:43" s="363" customFormat="1" ht="13.5" thickBot="1">
      <c r="A57" s="1151">
        <v>25</v>
      </c>
      <c r="B57" s="1100" t="s">
        <v>228</v>
      </c>
      <c r="C57" s="1290" t="s">
        <v>229</v>
      </c>
      <c r="D57" s="199" t="s">
        <v>415</v>
      </c>
      <c r="E57" s="200">
        <v>0</v>
      </c>
      <c r="F57" s="200">
        <v>11</v>
      </c>
      <c r="G57" s="200">
        <v>6</v>
      </c>
      <c r="H57" s="200">
        <v>0</v>
      </c>
      <c r="I57" s="200">
        <v>0</v>
      </c>
      <c r="J57" s="200">
        <v>2</v>
      </c>
      <c r="K57" s="201">
        <f t="shared" si="0"/>
        <v>19</v>
      </c>
      <c r="L57" s="1282">
        <f t="shared" ref="L57" si="21">SUM(K57:K58)</f>
        <v>19</v>
      </c>
      <c r="M57" s="364"/>
      <c r="N57" s="364"/>
      <c r="O57" s="364"/>
      <c r="P57" s="364"/>
      <c r="Q57" s="364"/>
      <c r="R57" s="364"/>
      <c r="S57" s="364"/>
      <c r="T57" s="364"/>
      <c r="U57" s="364"/>
      <c r="V57" s="364"/>
      <c r="W57" s="364"/>
      <c r="X57" s="364"/>
      <c r="Y57" s="364"/>
      <c r="Z57" s="364"/>
      <c r="AA57" s="364"/>
      <c r="AB57" s="364"/>
      <c r="AC57" s="364"/>
      <c r="AD57" s="364"/>
      <c r="AE57" s="364"/>
      <c r="AF57" s="364"/>
      <c r="AG57" s="364"/>
      <c r="AH57" s="364"/>
      <c r="AI57" s="364"/>
      <c r="AJ57" s="364"/>
      <c r="AK57" s="364"/>
      <c r="AL57" s="364"/>
      <c r="AM57" s="364"/>
      <c r="AN57" s="364"/>
      <c r="AO57" s="364"/>
      <c r="AP57" s="364"/>
      <c r="AQ57" s="364"/>
    </row>
    <row r="58" spans="1:43" s="363" customFormat="1">
      <c r="A58" s="1150"/>
      <c r="B58" s="1102"/>
      <c r="C58" s="1291"/>
      <c r="D58" s="202" t="s">
        <v>416</v>
      </c>
      <c r="E58" s="203">
        <v>0</v>
      </c>
      <c r="F58" s="203">
        <v>0</v>
      </c>
      <c r="G58" s="203">
        <v>0</v>
      </c>
      <c r="H58" s="203">
        <v>0</v>
      </c>
      <c r="I58" s="203">
        <v>0</v>
      </c>
      <c r="J58" s="203">
        <v>0</v>
      </c>
      <c r="K58" s="204">
        <f t="shared" si="0"/>
        <v>0</v>
      </c>
      <c r="L58" s="1279"/>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c r="AK58" s="364"/>
      <c r="AL58" s="364"/>
      <c r="AM58" s="364"/>
      <c r="AN58" s="364"/>
      <c r="AO58" s="364"/>
      <c r="AP58" s="364"/>
      <c r="AQ58" s="364"/>
    </row>
    <row r="59" spans="1:43" ht="13.5" thickBot="1">
      <c r="A59" s="1222">
        <v>26</v>
      </c>
      <c r="B59" s="1116" t="s">
        <v>235</v>
      </c>
      <c r="C59" s="1288" t="s">
        <v>397</v>
      </c>
      <c r="D59" s="208" t="s">
        <v>415</v>
      </c>
      <c r="E59" s="209">
        <v>6</v>
      </c>
      <c r="F59" s="209">
        <v>2</v>
      </c>
      <c r="G59" s="209">
        <v>6</v>
      </c>
      <c r="H59" s="209">
        <v>0</v>
      </c>
      <c r="I59" s="209">
        <v>0</v>
      </c>
      <c r="J59" s="209">
        <v>0</v>
      </c>
      <c r="K59" s="198">
        <f t="shared" si="0"/>
        <v>14</v>
      </c>
      <c r="L59" s="1280">
        <f t="shared" ref="L59" si="22">SUM(K59:K60)</f>
        <v>14</v>
      </c>
    </row>
    <row r="60" spans="1:43">
      <c r="A60" s="1222"/>
      <c r="B60" s="1118"/>
      <c r="C60" s="1289"/>
      <c r="D60" s="210" t="s">
        <v>416</v>
      </c>
      <c r="E60" s="211">
        <v>0</v>
      </c>
      <c r="F60" s="211">
        <v>0</v>
      </c>
      <c r="G60" s="211">
        <v>0</v>
      </c>
      <c r="H60" s="211">
        <v>0</v>
      </c>
      <c r="I60" s="211">
        <v>0</v>
      </c>
      <c r="J60" s="211">
        <v>0</v>
      </c>
      <c r="K60" s="206">
        <f t="shared" si="0"/>
        <v>0</v>
      </c>
      <c r="L60" s="1281"/>
    </row>
    <row r="61" spans="1:43" ht="13.5" thickBot="1">
      <c r="A61" s="1151">
        <v>27</v>
      </c>
      <c r="B61" s="1100" t="s">
        <v>244</v>
      </c>
      <c r="C61" s="1290" t="s">
        <v>245</v>
      </c>
      <c r="D61" s="734" t="s">
        <v>415</v>
      </c>
      <c r="E61" s="212">
        <v>4</v>
      </c>
      <c r="F61" s="212">
        <v>8</v>
      </c>
      <c r="G61" s="212">
        <v>5</v>
      </c>
      <c r="H61" s="212">
        <v>0</v>
      </c>
      <c r="I61" s="212">
        <v>0</v>
      </c>
      <c r="J61" s="212">
        <v>0</v>
      </c>
      <c r="K61" s="201">
        <f t="shared" si="0"/>
        <v>17</v>
      </c>
      <c r="L61" s="1282">
        <f t="shared" ref="L61" si="23">SUM(K61:K62)</f>
        <v>17</v>
      </c>
    </row>
    <row r="62" spans="1:43">
      <c r="A62" s="1150"/>
      <c r="B62" s="1102"/>
      <c r="C62" s="1291"/>
      <c r="D62" s="737" t="s">
        <v>416</v>
      </c>
      <c r="E62" s="213">
        <v>0</v>
      </c>
      <c r="F62" s="213">
        <v>0</v>
      </c>
      <c r="G62" s="213">
        <v>0</v>
      </c>
      <c r="H62" s="213">
        <v>0</v>
      </c>
      <c r="I62" s="213">
        <v>0</v>
      </c>
      <c r="J62" s="213">
        <v>0</v>
      </c>
      <c r="K62" s="204">
        <f t="shared" si="0"/>
        <v>0</v>
      </c>
      <c r="L62" s="1279"/>
    </row>
    <row r="63" spans="1:43" s="363" customFormat="1" ht="13.5" thickBot="1">
      <c r="A63" s="1222">
        <v>28</v>
      </c>
      <c r="B63" s="1116" t="s">
        <v>254</v>
      </c>
      <c r="C63" s="1288" t="s">
        <v>255</v>
      </c>
      <c r="D63" s="208" t="s">
        <v>415</v>
      </c>
      <c r="E63" s="209">
        <v>0</v>
      </c>
      <c r="F63" s="209">
        <v>0</v>
      </c>
      <c r="G63" s="209">
        <v>0</v>
      </c>
      <c r="H63" s="209">
        <v>0</v>
      </c>
      <c r="I63" s="209">
        <v>0</v>
      </c>
      <c r="J63" s="209">
        <v>0</v>
      </c>
      <c r="K63" s="198">
        <f t="shared" si="0"/>
        <v>0</v>
      </c>
      <c r="L63" s="1280">
        <v>19</v>
      </c>
      <c r="M63" s="364"/>
      <c r="N63" s="364"/>
      <c r="O63" s="364"/>
      <c r="P63" s="364"/>
      <c r="Q63" s="364"/>
      <c r="R63" s="364"/>
      <c r="S63" s="364"/>
      <c r="T63" s="364"/>
      <c r="U63" s="364"/>
      <c r="V63" s="364"/>
      <c r="W63" s="364"/>
      <c r="X63" s="364"/>
      <c r="Y63" s="364"/>
      <c r="Z63" s="364"/>
      <c r="AA63" s="364"/>
      <c r="AB63" s="364"/>
      <c r="AC63" s="364"/>
      <c r="AD63" s="364"/>
      <c r="AE63" s="364"/>
      <c r="AF63" s="364"/>
      <c r="AG63" s="364"/>
      <c r="AH63" s="364"/>
      <c r="AI63" s="364"/>
      <c r="AJ63" s="364"/>
      <c r="AK63" s="364"/>
      <c r="AL63" s="364"/>
      <c r="AM63" s="364"/>
      <c r="AN63" s="364"/>
      <c r="AO63" s="364"/>
      <c r="AP63" s="364"/>
      <c r="AQ63" s="364"/>
    </row>
    <row r="64" spans="1:43" s="363" customFormat="1">
      <c r="A64" s="1222"/>
      <c r="B64" s="1118"/>
      <c r="C64" s="1289"/>
      <c r="D64" s="210" t="s">
        <v>416</v>
      </c>
      <c r="E64" s="211">
        <v>0</v>
      </c>
      <c r="F64" s="211">
        <v>0</v>
      </c>
      <c r="G64" s="211">
        <v>0</v>
      </c>
      <c r="H64" s="211">
        <v>0</v>
      </c>
      <c r="I64" s="211">
        <v>0</v>
      </c>
      <c r="J64" s="211">
        <v>0</v>
      </c>
      <c r="K64" s="206">
        <f t="shared" si="0"/>
        <v>0</v>
      </c>
      <c r="L64" s="1281"/>
      <c r="M64" s="364"/>
      <c r="N64" s="364"/>
      <c r="O64" s="364"/>
      <c r="P64" s="364"/>
      <c r="Q64" s="364"/>
      <c r="R64" s="364"/>
      <c r="S64" s="364"/>
      <c r="T64" s="364"/>
      <c r="U64" s="364"/>
      <c r="V64" s="364"/>
      <c r="W64" s="364"/>
      <c r="X64" s="364"/>
      <c r="Y64" s="364"/>
      <c r="Z64" s="364"/>
      <c r="AA64" s="364"/>
      <c r="AB64" s="364"/>
      <c r="AC64" s="364"/>
      <c r="AD64" s="364"/>
      <c r="AE64" s="364"/>
      <c r="AF64" s="364"/>
      <c r="AG64" s="364"/>
      <c r="AH64" s="364"/>
      <c r="AI64" s="364"/>
      <c r="AJ64" s="364"/>
      <c r="AK64" s="364"/>
      <c r="AL64" s="364"/>
      <c r="AM64" s="364"/>
      <c r="AN64" s="364"/>
      <c r="AO64" s="364"/>
      <c r="AP64" s="364"/>
      <c r="AQ64" s="364"/>
    </row>
    <row r="65" spans="1:43" s="363" customFormat="1" ht="13.5" thickBot="1">
      <c r="A65" s="1151">
        <v>29</v>
      </c>
      <c r="B65" s="1100" t="s">
        <v>261</v>
      </c>
      <c r="C65" s="1290" t="s">
        <v>262</v>
      </c>
      <c r="D65" s="199" t="s">
        <v>415</v>
      </c>
      <c r="E65" s="200">
        <v>13</v>
      </c>
      <c r="F65" s="200">
        <v>0</v>
      </c>
      <c r="G65" s="200">
        <v>2</v>
      </c>
      <c r="H65" s="200">
        <v>0</v>
      </c>
      <c r="I65" s="200">
        <v>0</v>
      </c>
      <c r="J65" s="200">
        <v>0</v>
      </c>
      <c r="K65" s="201">
        <f t="shared" ref="K65:K66" si="24">SUM(E65:J65)</f>
        <v>15</v>
      </c>
      <c r="L65" s="1282">
        <f t="shared" ref="L65" si="25">SUM(K65:K66)</f>
        <v>72</v>
      </c>
      <c r="M65" s="364"/>
      <c r="N65" s="364"/>
      <c r="O65" s="364"/>
      <c r="P65" s="364"/>
      <c r="Q65" s="364"/>
      <c r="R65" s="364"/>
      <c r="S65" s="364"/>
      <c r="T65" s="364"/>
      <c r="U65" s="364"/>
      <c r="V65" s="364"/>
      <c r="W65" s="364"/>
      <c r="X65" s="364"/>
      <c r="Y65" s="364"/>
      <c r="Z65" s="364"/>
      <c r="AA65" s="364"/>
      <c r="AB65" s="364"/>
      <c r="AC65" s="364"/>
      <c r="AD65" s="364"/>
      <c r="AE65" s="364"/>
      <c r="AF65" s="364"/>
      <c r="AG65" s="364"/>
      <c r="AH65" s="364"/>
      <c r="AI65" s="364"/>
      <c r="AJ65" s="364"/>
      <c r="AK65" s="364"/>
      <c r="AL65" s="364"/>
      <c r="AM65" s="364"/>
      <c r="AN65" s="364"/>
      <c r="AO65" s="364"/>
      <c r="AP65" s="364"/>
      <c r="AQ65" s="364"/>
    </row>
    <row r="66" spans="1:43" s="363" customFormat="1">
      <c r="A66" s="1150"/>
      <c r="B66" s="1102"/>
      <c r="C66" s="1291"/>
      <c r="D66" s="202" t="s">
        <v>416</v>
      </c>
      <c r="E66" s="203">
        <v>37</v>
      </c>
      <c r="F66" s="203">
        <v>0</v>
      </c>
      <c r="G66" s="203">
        <v>11</v>
      </c>
      <c r="H66" s="203">
        <v>0</v>
      </c>
      <c r="I66" s="203">
        <v>8</v>
      </c>
      <c r="J66" s="203">
        <v>1</v>
      </c>
      <c r="K66" s="204">
        <f t="shared" si="24"/>
        <v>57</v>
      </c>
      <c r="L66" s="1279"/>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c r="AL66" s="364"/>
      <c r="AM66" s="364"/>
      <c r="AN66" s="364"/>
      <c r="AO66" s="364"/>
      <c r="AP66" s="364"/>
      <c r="AQ66" s="364"/>
    </row>
    <row r="67" spans="1:43" ht="13.5" thickBot="1">
      <c r="A67" s="1222">
        <v>30</v>
      </c>
      <c r="B67" s="1116" t="s">
        <v>266</v>
      </c>
      <c r="C67" s="1288" t="s">
        <v>267</v>
      </c>
      <c r="D67" s="208" t="s">
        <v>415</v>
      </c>
      <c r="E67" s="209">
        <v>0</v>
      </c>
      <c r="F67" s="209">
        <v>0</v>
      </c>
      <c r="G67" s="209">
        <v>0</v>
      </c>
      <c r="H67" s="209">
        <v>0</v>
      </c>
      <c r="I67" s="209">
        <v>0</v>
      </c>
      <c r="J67" s="209">
        <v>0</v>
      </c>
      <c r="K67" s="198">
        <f t="shared" si="0"/>
        <v>0</v>
      </c>
      <c r="L67" s="1280">
        <f t="shared" ref="L67" si="26">SUM(K67:K68)</f>
        <v>0</v>
      </c>
    </row>
    <row r="68" spans="1:43">
      <c r="A68" s="1222"/>
      <c r="B68" s="1118"/>
      <c r="C68" s="1289"/>
      <c r="D68" s="210" t="s">
        <v>416</v>
      </c>
      <c r="E68" s="211">
        <v>0</v>
      </c>
      <c r="F68" s="211">
        <v>0</v>
      </c>
      <c r="G68" s="211">
        <v>0</v>
      </c>
      <c r="H68" s="211">
        <v>0</v>
      </c>
      <c r="I68" s="211">
        <v>0</v>
      </c>
      <c r="J68" s="211">
        <v>0</v>
      </c>
      <c r="K68" s="206">
        <f t="shared" si="0"/>
        <v>0</v>
      </c>
      <c r="L68" s="1281"/>
    </row>
    <row r="69" spans="1:43" s="365" customFormat="1">
      <c r="A69" s="1151">
        <v>31</v>
      </c>
      <c r="B69" s="1100" t="s">
        <v>273</v>
      </c>
      <c r="C69" s="1290" t="s">
        <v>274</v>
      </c>
      <c r="D69" s="734" t="s">
        <v>415</v>
      </c>
      <c r="E69" s="764">
        <v>12</v>
      </c>
      <c r="F69" s="765">
        <v>23</v>
      </c>
      <c r="G69" s="765">
        <v>18</v>
      </c>
      <c r="H69" s="765" t="s">
        <v>420</v>
      </c>
      <c r="I69" s="765" t="s">
        <v>420</v>
      </c>
      <c r="J69" s="765">
        <v>4</v>
      </c>
      <c r="K69" s="766">
        <v>57</v>
      </c>
      <c r="L69" s="1286">
        <v>61</v>
      </c>
    </row>
    <row r="70" spans="1:43" s="365" customFormat="1">
      <c r="A70" s="1150"/>
      <c r="B70" s="1102"/>
      <c r="C70" s="1291"/>
      <c r="D70" s="737" t="s">
        <v>416</v>
      </c>
      <c r="E70" s="767" t="s">
        <v>421</v>
      </c>
      <c r="F70" s="768">
        <v>2</v>
      </c>
      <c r="G70" s="768" t="s">
        <v>420</v>
      </c>
      <c r="H70" s="768" t="s">
        <v>105</v>
      </c>
      <c r="I70" s="768">
        <v>2</v>
      </c>
      <c r="J70" s="768" t="s">
        <v>420</v>
      </c>
      <c r="K70" s="769">
        <v>4</v>
      </c>
      <c r="L70" s="1287"/>
    </row>
    <row r="71" spans="1:43" s="363" customFormat="1">
      <c r="A71" s="1222">
        <v>32</v>
      </c>
      <c r="B71" s="1116" t="s">
        <v>282</v>
      </c>
      <c r="C71" s="1288" t="s">
        <v>283</v>
      </c>
      <c r="D71" s="208" t="s">
        <v>415</v>
      </c>
      <c r="E71" s="209">
        <v>20</v>
      </c>
      <c r="F71" s="209">
        <v>0</v>
      </c>
      <c r="G71" s="209">
        <v>0</v>
      </c>
      <c r="H71" s="209">
        <v>0</v>
      </c>
      <c r="I71" s="209">
        <v>0</v>
      </c>
      <c r="J71" s="209">
        <v>6</v>
      </c>
      <c r="K71" s="198">
        <f t="shared" si="0"/>
        <v>26</v>
      </c>
      <c r="L71" s="1280">
        <f t="shared" ref="L71" si="27">SUM(K71:K72)</f>
        <v>41</v>
      </c>
      <c r="M71" s="364"/>
      <c r="N71" s="364"/>
      <c r="O71" s="364"/>
      <c r="P71" s="364"/>
      <c r="Q71" s="364"/>
      <c r="R71" s="364"/>
      <c r="S71" s="364"/>
      <c r="T71" s="364"/>
      <c r="U71" s="364"/>
      <c r="V71" s="364"/>
      <c r="W71" s="364"/>
      <c r="X71" s="364"/>
      <c r="Y71" s="364"/>
      <c r="Z71" s="364"/>
      <c r="AA71" s="364"/>
      <c r="AB71" s="364"/>
      <c r="AC71" s="364"/>
      <c r="AD71" s="364"/>
      <c r="AE71" s="364"/>
      <c r="AF71" s="364"/>
      <c r="AG71" s="364"/>
      <c r="AH71" s="364"/>
      <c r="AI71" s="364"/>
      <c r="AJ71" s="364"/>
      <c r="AK71" s="364"/>
      <c r="AL71" s="364"/>
      <c r="AM71" s="364"/>
      <c r="AN71" s="364"/>
      <c r="AO71" s="364"/>
      <c r="AP71" s="364"/>
      <c r="AQ71" s="364"/>
    </row>
    <row r="72" spans="1:43" s="363" customFormat="1">
      <c r="A72" s="1222"/>
      <c r="B72" s="1118"/>
      <c r="C72" s="1289"/>
      <c r="D72" s="210" t="s">
        <v>422</v>
      </c>
      <c r="E72" s="211">
        <v>9</v>
      </c>
      <c r="F72" s="211">
        <v>0</v>
      </c>
      <c r="G72" s="211">
        <v>0</v>
      </c>
      <c r="H72" s="211">
        <v>0</v>
      </c>
      <c r="I72" s="211">
        <v>2</v>
      </c>
      <c r="J72" s="211">
        <v>4</v>
      </c>
      <c r="K72" s="206">
        <f t="shared" si="0"/>
        <v>15</v>
      </c>
      <c r="L72" s="1281"/>
      <c r="M72" s="364"/>
      <c r="N72" s="364"/>
      <c r="O72" s="364"/>
      <c r="P72" s="364"/>
      <c r="Q72" s="364"/>
      <c r="R72" s="364"/>
      <c r="S72" s="364"/>
      <c r="T72" s="364"/>
      <c r="U72" s="364"/>
      <c r="V72" s="364"/>
      <c r="W72" s="364"/>
      <c r="X72" s="364"/>
      <c r="Y72" s="364"/>
      <c r="Z72" s="364"/>
      <c r="AA72" s="364"/>
      <c r="AB72" s="364"/>
      <c r="AC72" s="364"/>
      <c r="AD72" s="364"/>
      <c r="AE72" s="364"/>
      <c r="AF72" s="364"/>
      <c r="AG72" s="364"/>
      <c r="AH72" s="364"/>
      <c r="AI72" s="364"/>
      <c r="AJ72" s="364"/>
      <c r="AK72" s="364"/>
      <c r="AL72" s="364"/>
      <c r="AM72" s="364"/>
      <c r="AN72" s="364"/>
      <c r="AO72" s="364"/>
      <c r="AP72" s="364"/>
      <c r="AQ72" s="364"/>
    </row>
    <row r="73" spans="1:43" s="364" customFormat="1">
      <c r="A73" s="1135">
        <v>33</v>
      </c>
      <c r="B73" s="1191" t="s">
        <v>290</v>
      </c>
      <c r="C73" s="1300" t="s">
        <v>291</v>
      </c>
      <c r="D73" s="196" t="s">
        <v>415</v>
      </c>
      <c r="E73" s="770">
        <v>6</v>
      </c>
      <c r="F73" s="770">
        <v>2</v>
      </c>
      <c r="G73" s="770">
        <v>16</v>
      </c>
      <c r="H73" s="197">
        <v>0</v>
      </c>
      <c r="I73" s="197">
        <v>1</v>
      </c>
      <c r="J73" s="197">
        <v>0</v>
      </c>
      <c r="K73" s="198">
        <f>SUM(E73:J73)</f>
        <v>25</v>
      </c>
      <c r="L73" s="1284">
        <f>SUM(K73:K74)</f>
        <v>31</v>
      </c>
    </row>
    <row r="74" spans="1:43" s="364" customFormat="1">
      <c r="A74" s="1134"/>
      <c r="B74" s="1193"/>
      <c r="C74" s="1301"/>
      <c r="D74" s="205" t="s">
        <v>416</v>
      </c>
      <c r="E74" s="771">
        <v>1</v>
      </c>
      <c r="F74" s="771">
        <v>1</v>
      </c>
      <c r="G74" s="771">
        <v>4</v>
      </c>
      <c r="H74" s="207">
        <v>0</v>
      </c>
      <c r="I74" s="207">
        <v>0</v>
      </c>
      <c r="J74" s="207">
        <v>0</v>
      </c>
      <c r="K74" s="206">
        <f t="shared" ref="K74:K76" si="28">SUM(E74:J74)</f>
        <v>6</v>
      </c>
      <c r="L74" s="1285"/>
    </row>
    <row r="75" spans="1:43" s="364" customFormat="1" ht="13.5" thickBot="1">
      <c r="A75" s="1222">
        <v>34</v>
      </c>
      <c r="B75" s="1116" t="s">
        <v>298</v>
      </c>
      <c r="C75" s="1288" t="s">
        <v>401</v>
      </c>
      <c r="D75" s="208" t="s">
        <v>415</v>
      </c>
      <c r="E75" s="209">
        <v>5</v>
      </c>
      <c r="F75" s="209">
        <v>13</v>
      </c>
      <c r="G75" s="209">
        <v>13</v>
      </c>
      <c r="H75" s="209">
        <v>0</v>
      </c>
      <c r="I75" s="209">
        <v>0</v>
      </c>
      <c r="J75" s="209">
        <v>0</v>
      </c>
      <c r="K75" s="198">
        <f t="shared" si="28"/>
        <v>31</v>
      </c>
      <c r="L75" s="1280">
        <f t="shared" ref="L75" si="29">SUM(K75:K76)</f>
        <v>31</v>
      </c>
    </row>
    <row r="76" spans="1:43" s="364" customFormat="1">
      <c r="A76" s="1222"/>
      <c r="B76" s="1118"/>
      <c r="C76" s="1289"/>
      <c r="D76" s="210" t="s">
        <v>416</v>
      </c>
      <c r="E76" s="211">
        <v>0</v>
      </c>
      <c r="F76" s="211">
        <v>0</v>
      </c>
      <c r="G76" s="211">
        <v>0</v>
      </c>
      <c r="H76" s="211">
        <v>0</v>
      </c>
      <c r="I76" s="211">
        <v>0</v>
      </c>
      <c r="J76" s="211">
        <v>0</v>
      </c>
      <c r="K76" s="206">
        <f t="shared" si="28"/>
        <v>0</v>
      </c>
      <c r="L76" s="1281"/>
    </row>
    <row r="77" spans="1:43" s="16" customFormat="1" ht="13.5" thickBot="1">
      <c r="A77" s="1151">
        <v>35</v>
      </c>
      <c r="B77" s="1100" t="s">
        <v>305</v>
      </c>
      <c r="C77" s="1290" t="s">
        <v>306</v>
      </c>
      <c r="D77" s="199" t="s">
        <v>415</v>
      </c>
      <c r="E77" s="200">
        <v>13</v>
      </c>
      <c r="F77" s="200">
        <v>2</v>
      </c>
      <c r="G77" s="200">
        <v>0</v>
      </c>
      <c r="H77" s="200">
        <v>0</v>
      </c>
      <c r="I77" s="200">
        <v>0</v>
      </c>
      <c r="J77" s="200">
        <v>17</v>
      </c>
      <c r="K77" s="201">
        <f>SUM(E77:J77)</f>
        <v>32</v>
      </c>
      <c r="L77" s="1282">
        <f>SUM(K77:K78)</f>
        <v>39</v>
      </c>
    </row>
    <row r="78" spans="1:43" s="16" customFormat="1">
      <c r="A78" s="1150"/>
      <c r="B78" s="1102"/>
      <c r="C78" s="1291"/>
      <c r="D78" s="202" t="s">
        <v>416</v>
      </c>
      <c r="E78" s="203">
        <v>1</v>
      </c>
      <c r="F78" s="203">
        <v>1</v>
      </c>
      <c r="G78" s="203">
        <v>0</v>
      </c>
      <c r="H78" s="203">
        <v>0</v>
      </c>
      <c r="I78" s="203">
        <v>1</v>
      </c>
      <c r="J78" s="203">
        <v>4</v>
      </c>
      <c r="K78" s="204">
        <f t="shared" ref="K78" si="30">SUM(E78:J78)</f>
        <v>7</v>
      </c>
      <c r="L78" s="1279"/>
    </row>
    <row r="79" spans="1:43" s="363" customFormat="1" ht="13.5" thickBot="1">
      <c r="A79" s="1222">
        <v>36</v>
      </c>
      <c r="B79" s="1116" t="s">
        <v>312</v>
      </c>
      <c r="C79" s="1288" t="s">
        <v>313</v>
      </c>
      <c r="D79" s="196" t="s">
        <v>415</v>
      </c>
      <c r="E79" s="197">
        <v>8</v>
      </c>
      <c r="F79" s="197">
        <v>0</v>
      </c>
      <c r="G79" s="197">
        <v>1</v>
      </c>
      <c r="H79" s="197">
        <v>3</v>
      </c>
      <c r="I79" s="197">
        <v>0</v>
      </c>
      <c r="J79" s="197">
        <v>4</v>
      </c>
      <c r="K79" s="198">
        <f t="shared" ref="K79:K86" si="31">SUM(E79:J79)</f>
        <v>16</v>
      </c>
      <c r="L79" s="1280">
        <f t="shared" ref="L79" si="32">SUM(K79:K80)</f>
        <v>18</v>
      </c>
      <c r="M79" s="364"/>
      <c r="N79" s="364"/>
      <c r="O79" s="364"/>
      <c r="P79" s="364"/>
      <c r="Q79" s="364"/>
      <c r="R79" s="364"/>
      <c r="S79" s="364"/>
      <c r="T79" s="364"/>
      <c r="U79" s="364"/>
      <c r="V79" s="364"/>
      <c r="W79" s="364"/>
      <c r="X79" s="364"/>
      <c r="Y79" s="364"/>
      <c r="Z79" s="364"/>
      <c r="AA79" s="364"/>
      <c r="AB79" s="364"/>
      <c r="AC79" s="364"/>
      <c r="AD79" s="364"/>
      <c r="AE79" s="364"/>
      <c r="AF79" s="364"/>
      <c r="AG79" s="364"/>
      <c r="AH79" s="364"/>
      <c r="AI79" s="364"/>
      <c r="AJ79" s="364"/>
      <c r="AK79" s="364"/>
      <c r="AL79" s="364"/>
      <c r="AM79" s="364"/>
      <c r="AN79" s="364"/>
      <c r="AO79" s="364"/>
      <c r="AP79" s="364"/>
      <c r="AQ79" s="364"/>
    </row>
    <row r="80" spans="1:43" s="363" customFormat="1">
      <c r="A80" s="1222"/>
      <c r="B80" s="1118"/>
      <c r="C80" s="1289"/>
      <c r="D80" s="205" t="s">
        <v>416</v>
      </c>
      <c r="E80" s="207">
        <v>1</v>
      </c>
      <c r="F80" s="207">
        <v>0</v>
      </c>
      <c r="G80" s="207">
        <v>1</v>
      </c>
      <c r="H80" s="207">
        <v>0</v>
      </c>
      <c r="I80" s="207">
        <v>0</v>
      </c>
      <c r="J80" s="207">
        <v>0</v>
      </c>
      <c r="K80" s="206">
        <f t="shared" si="31"/>
        <v>2</v>
      </c>
      <c r="L80" s="1281"/>
      <c r="M80" s="364"/>
      <c r="N80" s="364"/>
      <c r="O80" s="364"/>
      <c r="P80" s="364"/>
      <c r="Q80" s="364"/>
      <c r="R80" s="364"/>
      <c r="S80" s="364"/>
      <c r="T80" s="364"/>
      <c r="U80" s="364"/>
      <c r="V80" s="364"/>
      <c r="W80" s="364"/>
      <c r="X80" s="364"/>
      <c r="Y80" s="364"/>
      <c r="Z80" s="364"/>
      <c r="AA80" s="364"/>
      <c r="AB80" s="364"/>
      <c r="AC80" s="364"/>
      <c r="AD80" s="364"/>
      <c r="AE80" s="364"/>
      <c r="AF80" s="364"/>
      <c r="AG80" s="364"/>
      <c r="AH80" s="364"/>
      <c r="AI80" s="364"/>
      <c r="AJ80" s="364"/>
      <c r="AK80" s="364"/>
      <c r="AL80" s="364"/>
      <c r="AM80" s="364"/>
      <c r="AN80" s="364"/>
      <c r="AO80" s="364"/>
      <c r="AP80" s="364"/>
      <c r="AQ80" s="364"/>
    </row>
    <row r="81" spans="1:43">
      <c r="A81" s="1151">
        <v>37</v>
      </c>
      <c r="B81" s="1100" t="s">
        <v>321</v>
      </c>
      <c r="C81" s="1290" t="s">
        <v>322</v>
      </c>
      <c r="D81" s="199" t="s">
        <v>415</v>
      </c>
      <c r="E81" s="200">
        <v>14</v>
      </c>
      <c r="F81" s="200">
        <v>0</v>
      </c>
      <c r="G81" s="200">
        <v>0</v>
      </c>
      <c r="H81" s="200">
        <v>0</v>
      </c>
      <c r="I81" s="200">
        <v>0</v>
      </c>
      <c r="J81" s="200">
        <v>2</v>
      </c>
      <c r="K81" s="201">
        <f t="shared" si="31"/>
        <v>16</v>
      </c>
      <c r="L81" s="1278">
        <f t="shared" ref="L81" si="33">SUM(K81:K82)</f>
        <v>23</v>
      </c>
    </row>
    <row r="82" spans="1:43">
      <c r="A82" s="1150"/>
      <c r="B82" s="1102"/>
      <c r="C82" s="1291"/>
      <c r="D82" s="202" t="s">
        <v>416</v>
      </c>
      <c r="E82" s="203">
        <v>3</v>
      </c>
      <c r="F82" s="203"/>
      <c r="G82" s="203">
        <v>0</v>
      </c>
      <c r="H82" s="203">
        <v>0</v>
      </c>
      <c r="I82" s="203">
        <v>4</v>
      </c>
      <c r="J82" s="203">
        <v>0</v>
      </c>
      <c r="K82" s="204">
        <f t="shared" si="31"/>
        <v>7</v>
      </c>
      <c r="L82" s="1279"/>
    </row>
    <row r="83" spans="1:43" s="363" customFormat="1" ht="13.5" thickBot="1">
      <c r="A83" s="1222">
        <v>38</v>
      </c>
      <c r="B83" s="1116" t="s">
        <v>329</v>
      </c>
      <c r="C83" s="1288" t="s">
        <v>330</v>
      </c>
      <c r="D83" s="196" t="s">
        <v>415</v>
      </c>
      <c r="E83" s="772">
        <v>14</v>
      </c>
      <c r="F83" s="772">
        <v>31</v>
      </c>
      <c r="G83" s="772">
        <v>70</v>
      </c>
      <c r="H83" s="772">
        <v>0</v>
      </c>
      <c r="I83" s="772">
        <v>0</v>
      </c>
      <c r="J83" s="772">
        <v>0</v>
      </c>
      <c r="K83" s="198">
        <f>SUM(E83:J83)</f>
        <v>115</v>
      </c>
      <c r="L83" s="1280">
        <f t="shared" ref="L83" si="34">SUM(K83:K84)</f>
        <v>115</v>
      </c>
      <c r="M83" s="364"/>
      <c r="N83" s="364"/>
      <c r="O83" s="364"/>
      <c r="P83" s="364"/>
      <c r="Q83" s="364"/>
      <c r="R83" s="364"/>
      <c r="S83" s="364"/>
      <c r="T83" s="364"/>
      <c r="U83" s="364"/>
      <c r="V83" s="364"/>
      <c r="W83" s="364"/>
      <c r="X83" s="364"/>
      <c r="Y83" s="364"/>
      <c r="Z83" s="364"/>
      <c r="AA83" s="364"/>
      <c r="AB83" s="364"/>
      <c r="AC83" s="364"/>
      <c r="AD83" s="364"/>
      <c r="AE83" s="364"/>
      <c r="AF83" s="364"/>
      <c r="AG83" s="364"/>
      <c r="AH83" s="364"/>
      <c r="AI83" s="364"/>
      <c r="AJ83" s="364"/>
      <c r="AK83" s="364"/>
      <c r="AL83" s="364"/>
      <c r="AM83" s="364"/>
      <c r="AN83" s="364"/>
      <c r="AO83" s="364"/>
      <c r="AP83" s="364"/>
      <c r="AQ83" s="364"/>
    </row>
    <row r="84" spans="1:43" s="363" customFormat="1">
      <c r="A84" s="1222"/>
      <c r="B84" s="1118"/>
      <c r="C84" s="1289"/>
      <c r="D84" s="205" t="s">
        <v>416</v>
      </c>
      <c r="E84" s="773">
        <v>0</v>
      </c>
      <c r="F84" s="773">
        <v>0</v>
      </c>
      <c r="G84" s="773">
        <v>0</v>
      </c>
      <c r="H84" s="773">
        <v>0</v>
      </c>
      <c r="I84" s="773">
        <v>0</v>
      </c>
      <c r="J84" s="773">
        <v>0</v>
      </c>
      <c r="K84" s="206">
        <f t="shared" ref="K84" si="35">SUM(E84:J84)</f>
        <v>0</v>
      </c>
      <c r="L84" s="1281"/>
      <c r="M84" s="364"/>
      <c r="N84" s="364"/>
      <c r="O84" s="364"/>
      <c r="P84" s="364"/>
      <c r="Q84" s="364"/>
      <c r="R84" s="364"/>
      <c r="S84" s="364"/>
      <c r="T84" s="364"/>
      <c r="U84" s="364"/>
      <c r="V84" s="364"/>
      <c r="W84" s="364"/>
      <c r="X84" s="364"/>
      <c r="Y84" s="364"/>
      <c r="Z84" s="364"/>
      <c r="AA84" s="364"/>
      <c r="AB84" s="364"/>
      <c r="AC84" s="364"/>
      <c r="AD84" s="364"/>
      <c r="AE84" s="364"/>
      <c r="AF84" s="364"/>
      <c r="AG84" s="364"/>
      <c r="AH84" s="364"/>
      <c r="AI84" s="364"/>
      <c r="AJ84" s="364"/>
      <c r="AK84" s="364"/>
      <c r="AL84" s="364"/>
      <c r="AM84" s="364"/>
      <c r="AN84" s="364"/>
      <c r="AO84" s="364"/>
      <c r="AP84" s="364"/>
      <c r="AQ84" s="364"/>
    </row>
    <row r="85" spans="1:43">
      <c r="A85" s="1151">
        <v>39</v>
      </c>
      <c r="B85" s="1100" t="s">
        <v>339</v>
      </c>
      <c r="C85" s="1290" t="s">
        <v>340</v>
      </c>
      <c r="D85" s="199" t="s">
        <v>415</v>
      </c>
      <c r="E85" s="200">
        <v>133</v>
      </c>
      <c r="F85" s="200">
        <v>0</v>
      </c>
      <c r="G85" s="200">
        <v>0</v>
      </c>
      <c r="H85" s="200">
        <v>0</v>
      </c>
      <c r="I85" s="200">
        <v>0</v>
      </c>
      <c r="J85" s="200">
        <v>0</v>
      </c>
      <c r="K85" s="201">
        <f t="shared" si="31"/>
        <v>133</v>
      </c>
      <c r="L85" s="1282">
        <f>SUM(K85:K86)</f>
        <v>133</v>
      </c>
    </row>
    <row r="86" spans="1:43">
      <c r="A86" s="1150"/>
      <c r="B86" s="1102"/>
      <c r="C86" s="1291"/>
      <c r="D86" s="202" t="s">
        <v>416</v>
      </c>
      <c r="E86" s="203">
        <v>0</v>
      </c>
      <c r="F86" s="203">
        <v>0</v>
      </c>
      <c r="G86" s="203">
        <v>0</v>
      </c>
      <c r="H86" s="203">
        <v>0</v>
      </c>
      <c r="I86" s="203">
        <v>0</v>
      </c>
      <c r="J86" s="203">
        <v>0</v>
      </c>
      <c r="K86" s="204">
        <f t="shared" si="31"/>
        <v>0</v>
      </c>
      <c r="L86" s="1279"/>
    </row>
    <row r="87" spans="1:43" s="363" customFormat="1" ht="13.5" thickBot="1">
      <c r="A87" s="1222">
        <v>40</v>
      </c>
      <c r="B87" s="1116" t="s">
        <v>347</v>
      </c>
      <c r="C87" s="1288" t="s">
        <v>348</v>
      </c>
      <c r="D87" s="196" t="s">
        <v>415</v>
      </c>
      <c r="E87" s="197">
        <v>0</v>
      </c>
      <c r="F87" s="197">
        <v>0</v>
      </c>
      <c r="G87" s="197">
        <v>0</v>
      </c>
      <c r="H87" s="197">
        <v>0</v>
      </c>
      <c r="I87" s="197">
        <v>0</v>
      </c>
      <c r="J87" s="197">
        <v>0</v>
      </c>
      <c r="K87" s="198">
        <v>3711</v>
      </c>
      <c r="L87" s="1280">
        <f t="shared" ref="L87" si="36">SUM(K87:K88)</f>
        <v>4180</v>
      </c>
      <c r="M87" s="364"/>
      <c r="N87" s="364"/>
      <c r="O87" s="364"/>
      <c r="P87" s="364"/>
      <c r="Q87" s="364"/>
      <c r="R87" s="364"/>
      <c r="S87" s="364"/>
      <c r="T87" s="364"/>
      <c r="U87" s="364"/>
      <c r="V87" s="364"/>
      <c r="W87" s="364"/>
      <c r="X87" s="364"/>
      <c r="Y87" s="364"/>
      <c r="Z87" s="364"/>
      <c r="AA87" s="364"/>
      <c r="AB87" s="364"/>
      <c r="AC87" s="364"/>
      <c r="AD87" s="364"/>
      <c r="AE87" s="364"/>
      <c r="AF87" s="364"/>
      <c r="AG87" s="364"/>
      <c r="AH87" s="364"/>
      <c r="AI87" s="364"/>
      <c r="AJ87" s="364"/>
      <c r="AK87" s="364"/>
      <c r="AL87" s="364"/>
      <c r="AM87" s="364"/>
      <c r="AN87" s="364"/>
      <c r="AO87" s="364"/>
      <c r="AP87" s="364"/>
      <c r="AQ87" s="364"/>
    </row>
    <row r="88" spans="1:43" s="363" customFormat="1" ht="13.5" thickBot="1">
      <c r="A88" s="1292"/>
      <c r="B88" s="1203"/>
      <c r="C88" s="1299"/>
      <c r="D88" s="774" t="s">
        <v>416</v>
      </c>
      <c r="E88" s="775">
        <v>0</v>
      </c>
      <c r="F88" s="775">
        <v>0</v>
      </c>
      <c r="G88" s="775">
        <v>0</v>
      </c>
      <c r="H88" s="775">
        <v>0</v>
      </c>
      <c r="I88" s="775">
        <v>0</v>
      </c>
      <c r="J88" s="775">
        <v>0</v>
      </c>
      <c r="K88" s="776">
        <v>469</v>
      </c>
      <c r="L88" s="1283"/>
      <c r="M88" s="364"/>
      <c r="N88" s="364"/>
      <c r="O88" s="364"/>
      <c r="P88" s="364"/>
      <c r="Q88" s="364"/>
      <c r="R88" s="364"/>
      <c r="S88" s="364"/>
      <c r="T88" s="364"/>
      <c r="U88" s="364"/>
      <c r="V88" s="364"/>
      <c r="W88" s="364"/>
      <c r="X88" s="364"/>
      <c r="Y88" s="364"/>
      <c r="Z88" s="364"/>
      <c r="AA88" s="364"/>
      <c r="AB88" s="364"/>
      <c r="AC88" s="364"/>
      <c r="AD88" s="364"/>
      <c r="AE88" s="364"/>
      <c r="AF88" s="364"/>
      <c r="AG88" s="364"/>
      <c r="AH88" s="364"/>
      <c r="AI88" s="364"/>
      <c r="AJ88" s="364"/>
      <c r="AK88" s="364"/>
      <c r="AL88" s="364"/>
      <c r="AM88" s="364"/>
      <c r="AN88" s="364"/>
      <c r="AO88" s="364"/>
      <c r="AP88" s="364"/>
      <c r="AQ88" s="364"/>
    </row>
    <row r="89" spans="1:43" ht="13.5" thickBot="1">
      <c r="A89" s="47"/>
      <c r="B89" s="47"/>
      <c r="C89" s="47"/>
      <c r="D89" s="47"/>
      <c r="E89" s="47"/>
      <c r="F89" s="47"/>
      <c r="G89" s="47"/>
      <c r="H89" s="47"/>
      <c r="I89" s="47"/>
      <c r="J89" s="47"/>
      <c r="K89" s="47"/>
      <c r="L89" s="47"/>
    </row>
    <row r="90" spans="1:43">
      <c r="A90" s="219" t="s">
        <v>423</v>
      </c>
      <c r="B90" s="214"/>
      <c r="C90" s="214"/>
      <c r="D90" s="214"/>
      <c r="E90" s="214"/>
      <c r="F90" s="214"/>
      <c r="G90" s="214"/>
      <c r="H90" s="214"/>
      <c r="I90" s="214"/>
      <c r="J90" s="214"/>
      <c r="K90" s="214"/>
      <c r="L90" s="215">
        <f>SUM(L9:L88)</f>
        <v>9934</v>
      </c>
    </row>
    <row r="91" spans="1:43" ht="13.5" thickBot="1">
      <c r="A91" s="220" t="s">
        <v>424</v>
      </c>
      <c r="B91" s="216"/>
      <c r="C91" s="216"/>
      <c r="D91" s="216"/>
      <c r="E91" s="216"/>
      <c r="F91" s="216"/>
      <c r="G91" s="216"/>
      <c r="H91" s="216"/>
      <c r="I91" s="216"/>
      <c r="J91" s="216"/>
      <c r="K91" s="217"/>
      <c r="L91" s="218">
        <f>L90-L51-L15</f>
        <v>6675</v>
      </c>
    </row>
    <row r="1048574" ht="15" customHeight="1"/>
  </sheetData>
  <mergeCells count="161">
    <mergeCell ref="A43:A44"/>
    <mergeCell ref="B43:B44"/>
    <mergeCell ref="C43:C44"/>
    <mergeCell ref="L43:L44"/>
    <mergeCell ref="C49:C50"/>
    <mergeCell ref="B47:B48"/>
    <mergeCell ref="C47:C48"/>
    <mergeCell ref="B37:B38"/>
    <mergeCell ref="C37:C38"/>
    <mergeCell ref="A49:A50"/>
    <mergeCell ref="A45:A46"/>
    <mergeCell ref="L39:L40"/>
    <mergeCell ref="L41:L42"/>
    <mergeCell ref="L45:L46"/>
    <mergeCell ref="L47:L48"/>
    <mergeCell ref="L49:L50"/>
    <mergeCell ref="B33:B34"/>
    <mergeCell ref="B45:B46"/>
    <mergeCell ref="C45:C46"/>
    <mergeCell ref="B39:B40"/>
    <mergeCell ref="C39:C40"/>
    <mergeCell ref="B41:B42"/>
    <mergeCell ref="C41:C42"/>
    <mergeCell ref="C33:C34"/>
    <mergeCell ref="B35:B36"/>
    <mergeCell ref="C35:C36"/>
    <mergeCell ref="A7:L7"/>
    <mergeCell ref="B87:B88"/>
    <mergeCell ref="C87:C88"/>
    <mergeCell ref="B83:B84"/>
    <mergeCell ref="C83:C84"/>
    <mergeCell ref="B85:B86"/>
    <mergeCell ref="C85:C86"/>
    <mergeCell ref="B79:B80"/>
    <mergeCell ref="C79:C80"/>
    <mergeCell ref="B81:B82"/>
    <mergeCell ref="C81:C82"/>
    <mergeCell ref="B77:B78"/>
    <mergeCell ref="C77:C78"/>
    <mergeCell ref="B73:B74"/>
    <mergeCell ref="C73:C74"/>
    <mergeCell ref="B75:B76"/>
    <mergeCell ref="C75:C76"/>
    <mergeCell ref="B49:B50"/>
    <mergeCell ref="L33:L34"/>
    <mergeCell ref="L35:L36"/>
    <mergeCell ref="L37:L38"/>
    <mergeCell ref="B29:B30"/>
    <mergeCell ref="C29:C30"/>
    <mergeCell ref="B31:B32"/>
    <mergeCell ref="C31:C32"/>
    <mergeCell ref="B25:B26"/>
    <mergeCell ref="C25:C26"/>
    <mergeCell ref="B27:B28"/>
    <mergeCell ref="C27:C28"/>
    <mergeCell ref="L25:L26"/>
    <mergeCell ref="L27:L28"/>
    <mergeCell ref="L29:L30"/>
    <mergeCell ref="L31:L32"/>
    <mergeCell ref="B21:B22"/>
    <mergeCell ref="C21:C22"/>
    <mergeCell ref="B23:B24"/>
    <mergeCell ref="C23:C24"/>
    <mergeCell ref="B17:B18"/>
    <mergeCell ref="C17:C18"/>
    <mergeCell ref="B19:B20"/>
    <mergeCell ref="C19:C20"/>
    <mergeCell ref="L17:L18"/>
    <mergeCell ref="L19:L20"/>
    <mergeCell ref="L21:L22"/>
    <mergeCell ref="L23:L24"/>
    <mergeCell ref="B13:B14"/>
    <mergeCell ref="C13:C14"/>
    <mergeCell ref="B15:B16"/>
    <mergeCell ref="C15:C16"/>
    <mergeCell ref="B9:B10"/>
    <mergeCell ref="C9:C10"/>
    <mergeCell ref="B11:B12"/>
    <mergeCell ref="C11:C12"/>
    <mergeCell ref="L9:L10"/>
    <mergeCell ref="L11:L12"/>
    <mergeCell ref="L13:L14"/>
    <mergeCell ref="L15:L16"/>
    <mergeCell ref="A27:A28"/>
    <mergeCell ref="A29:A30"/>
    <mergeCell ref="A31:A32"/>
    <mergeCell ref="A33:A34"/>
    <mergeCell ref="A35:A36"/>
    <mergeCell ref="A37:A38"/>
    <mergeCell ref="A39:A40"/>
    <mergeCell ref="A41:A42"/>
    <mergeCell ref="A9:A10"/>
    <mergeCell ref="A11:A12"/>
    <mergeCell ref="A13:A14"/>
    <mergeCell ref="A15:A16"/>
    <mergeCell ref="A17:A18"/>
    <mergeCell ref="A19:A20"/>
    <mergeCell ref="A21:A22"/>
    <mergeCell ref="A23:A24"/>
    <mergeCell ref="A25:A26"/>
    <mergeCell ref="A51:A52"/>
    <mergeCell ref="A53:A54"/>
    <mergeCell ref="A55:A56"/>
    <mergeCell ref="A59:A60"/>
    <mergeCell ref="A61:A62"/>
    <mergeCell ref="A63:A64"/>
    <mergeCell ref="A67:A68"/>
    <mergeCell ref="A65:A66"/>
    <mergeCell ref="A47:A48"/>
    <mergeCell ref="A57:A58"/>
    <mergeCell ref="B69:B70"/>
    <mergeCell ref="C69:C70"/>
    <mergeCell ref="B71:B72"/>
    <mergeCell ref="C71:C72"/>
    <mergeCell ref="B67:B68"/>
    <mergeCell ref="C67:C68"/>
    <mergeCell ref="A85:A86"/>
    <mergeCell ref="A87:A88"/>
    <mergeCell ref="A69:A70"/>
    <mergeCell ref="A71:A72"/>
    <mergeCell ref="A73:A74"/>
    <mergeCell ref="A75:A76"/>
    <mergeCell ref="A77:A78"/>
    <mergeCell ref="A79:A80"/>
    <mergeCell ref="A81:A82"/>
    <mergeCell ref="A83:A84"/>
    <mergeCell ref="B51:B52"/>
    <mergeCell ref="C51:C52"/>
    <mergeCell ref="B53:B54"/>
    <mergeCell ref="C53:C54"/>
    <mergeCell ref="B65:B66"/>
    <mergeCell ref="C65:C66"/>
    <mergeCell ref="B61:B62"/>
    <mergeCell ref="C61:C62"/>
    <mergeCell ref="B57:B58"/>
    <mergeCell ref="C57:C58"/>
    <mergeCell ref="B55:B56"/>
    <mergeCell ref="C55:C56"/>
    <mergeCell ref="B59:B60"/>
    <mergeCell ref="C59:C60"/>
    <mergeCell ref="B63:B64"/>
    <mergeCell ref="C63:C64"/>
    <mergeCell ref="L81:L82"/>
    <mergeCell ref="L83:L84"/>
    <mergeCell ref="L85:L86"/>
    <mergeCell ref="L87:L88"/>
    <mergeCell ref="L51:L52"/>
    <mergeCell ref="L53:L54"/>
    <mergeCell ref="L55:L56"/>
    <mergeCell ref="L57:L58"/>
    <mergeCell ref="L71:L72"/>
    <mergeCell ref="L73:L74"/>
    <mergeCell ref="L75:L76"/>
    <mergeCell ref="L77:L78"/>
    <mergeCell ref="L79:L80"/>
    <mergeCell ref="L67:L68"/>
    <mergeCell ref="L69:L70"/>
    <mergeCell ref="L59:L60"/>
    <mergeCell ref="L61:L62"/>
    <mergeCell ref="L63:L64"/>
    <mergeCell ref="L65:L66"/>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5"/>
  <sheetViews>
    <sheetView topLeftCell="C1" workbookViewId="0">
      <pane ySplit="4" topLeftCell="A20" activePane="bottomLeft" state="frozen"/>
      <selection pane="bottomLeft" activeCell="I43" sqref="I43"/>
    </sheetView>
  </sheetViews>
  <sheetFormatPr defaultColWidth="11.42578125" defaultRowHeight="15"/>
  <cols>
    <col min="1" max="1" width="3.85546875" style="8" customWidth="1"/>
    <col min="2" max="2" width="10.7109375" style="2" customWidth="1"/>
    <col min="3" max="3" width="28.42578125" style="2" bestFit="1" customWidth="1"/>
    <col min="4" max="4" width="24.7109375" style="2" customWidth="1"/>
    <col min="5" max="5" width="29.7109375" style="2" customWidth="1"/>
    <col min="6" max="6" width="28.7109375" style="2" customWidth="1"/>
    <col min="7" max="7" width="21.42578125" style="2" customWidth="1"/>
    <col min="8" max="8" width="26.7109375" style="2" customWidth="1"/>
    <col min="9" max="9" width="28.85546875" style="2" customWidth="1"/>
    <col min="10" max="16384" width="11.42578125" style="3"/>
  </cols>
  <sheetData>
    <row r="1" spans="1:9" ht="31.5">
      <c r="A1" s="12" t="s">
        <v>425</v>
      </c>
    </row>
    <row r="2" spans="1:9">
      <c r="A2" s="63" t="s">
        <v>426</v>
      </c>
      <c r="B2" s="64"/>
      <c r="C2" s="64"/>
      <c r="D2" s="64"/>
    </row>
    <row r="3" spans="1:9" ht="41.1" customHeight="1">
      <c r="D3" s="1302" t="s">
        <v>427</v>
      </c>
      <c r="E3" s="1303"/>
      <c r="F3" s="1303"/>
      <c r="G3" s="1303"/>
      <c r="H3" s="1304"/>
      <c r="I3" s="102"/>
    </row>
    <row r="4" spans="1:9" ht="26.25" thickBot="1">
      <c r="A4" s="132"/>
      <c r="B4" s="132"/>
      <c r="C4" s="132"/>
      <c r="D4" s="56" t="s">
        <v>428</v>
      </c>
      <c r="E4" s="57" t="s">
        <v>429</v>
      </c>
      <c r="F4" s="57" t="s">
        <v>430</v>
      </c>
      <c r="G4" s="44" t="s">
        <v>431</v>
      </c>
      <c r="H4" s="58" t="s">
        <v>432</v>
      </c>
      <c r="I4" s="58" t="s">
        <v>433</v>
      </c>
    </row>
    <row r="5" spans="1:9" s="295" customFormat="1">
      <c r="A5" s="222">
        <v>1</v>
      </c>
      <c r="B5" s="223" t="s">
        <v>29</v>
      </c>
      <c r="C5" s="777" t="s">
        <v>31</v>
      </c>
      <c r="D5" s="778" t="s">
        <v>434</v>
      </c>
      <c r="E5" s="778" t="s">
        <v>40</v>
      </c>
      <c r="F5" s="779">
        <v>24764</v>
      </c>
      <c r="G5" s="779">
        <v>0</v>
      </c>
      <c r="H5" s="780">
        <f t="shared" ref="H5:H19" si="0">SUM(F5:G5)</f>
        <v>24764</v>
      </c>
      <c r="I5" s="781">
        <f>H5</f>
        <v>24764</v>
      </c>
    </row>
    <row r="6" spans="1:9" s="295" customFormat="1" ht="14.1" customHeight="1">
      <c r="A6" s="782">
        <v>2</v>
      </c>
      <c r="B6" s="783" t="s">
        <v>42</v>
      </c>
      <c r="C6" s="784" t="s">
        <v>382</v>
      </c>
      <c r="D6" s="227" t="s">
        <v>434</v>
      </c>
      <c r="E6" s="785" t="s">
        <v>435</v>
      </c>
      <c r="F6" s="228">
        <v>1582</v>
      </c>
      <c r="G6" s="228">
        <v>316</v>
      </c>
      <c r="H6" s="240">
        <f t="shared" si="0"/>
        <v>1898</v>
      </c>
      <c r="I6" s="229">
        <f>H6*0.5113</f>
        <v>970.4473999999999</v>
      </c>
    </row>
    <row r="7" spans="1:9" s="295" customFormat="1">
      <c r="A7" s="230">
        <v>3</v>
      </c>
      <c r="B7" s="249" t="s">
        <v>42</v>
      </c>
      <c r="C7" s="250" t="s">
        <v>55</v>
      </c>
      <c r="D7" s="233" t="s">
        <v>434</v>
      </c>
      <c r="E7" s="233" t="s">
        <v>435</v>
      </c>
      <c r="F7" s="236">
        <v>0</v>
      </c>
      <c r="G7" s="236">
        <v>0</v>
      </c>
      <c r="H7" s="237">
        <f>SUM(F7:G7)</f>
        <v>0</v>
      </c>
      <c r="I7" s="238">
        <f>H7*0.51129</f>
        <v>0</v>
      </c>
    </row>
    <row r="8" spans="1:9" s="295" customFormat="1">
      <c r="A8" s="224">
        <v>4</v>
      </c>
      <c r="B8" s="225" t="s">
        <v>61</v>
      </c>
      <c r="C8" s="226" t="s">
        <v>62</v>
      </c>
      <c r="D8" s="227" t="s">
        <v>434</v>
      </c>
      <c r="E8" s="227" t="s">
        <v>40</v>
      </c>
      <c r="F8" s="228">
        <v>1618722</v>
      </c>
      <c r="G8" s="228">
        <v>0</v>
      </c>
      <c r="H8" s="240">
        <f t="shared" ref="H8:I8" si="1">SUM(F8:G8)</f>
        <v>1618722</v>
      </c>
      <c r="I8" s="229">
        <f t="shared" si="1"/>
        <v>1618722</v>
      </c>
    </row>
    <row r="9" spans="1:9" s="295" customFormat="1">
      <c r="A9" s="230">
        <v>5</v>
      </c>
      <c r="B9" s="231" t="s">
        <v>61</v>
      </c>
      <c r="C9" s="232" t="s">
        <v>66</v>
      </c>
      <c r="D9" s="233" t="s">
        <v>434</v>
      </c>
      <c r="E9" s="233" t="s">
        <v>40</v>
      </c>
      <c r="F9" s="237">
        <v>14448</v>
      </c>
      <c r="G9" s="237">
        <v>5328</v>
      </c>
      <c r="H9" s="237">
        <f t="shared" ref="H9" si="2">SUM(F9:G9)</f>
        <v>19776</v>
      </c>
      <c r="I9" s="238">
        <f>H9</f>
        <v>19776</v>
      </c>
    </row>
    <row r="10" spans="1:9" s="295" customFormat="1">
      <c r="A10" s="224">
        <v>6</v>
      </c>
      <c r="B10" s="225" t="s">
        <v>69</v>
      </c>
      <c r="C10" s="226" t="s">
        <v>71</v>
      </c>
      <c r="D10" s="227" t="s">
        <v>434</v>
      </c>
      <c r="E10" s="227" t="s">
        <v>436</v>
      </c>
      <c r="F10" s="228">
        <v>3031</v>
      </c>
      <c r="G10" s="228">
        <v>6</v>
      </c>
      <c r="H10" s="240">
        <f t="shared" si="0"/>
        <v>3037</v>
      </c>
      <c r="I10" s="229">
        <f>H10*0.5113</f>
        <v>1552.8181</v>
      </c>
    </row>
    <row r="11" spans="1:9" s="295" customFormat="1">
      <c r="A11" s="230">
        <v>7</v>
      </c>
      <c r="B11" s="231" t="s">
        <v>80</v>
      </c>
      <c r="C11" s="232" t="s">
        <v>81</v>
      </c>
      <c r="D11" s="233" t="s">
        <v>434</v>
      </c>
      <c r="E11" s="233" t="s">
        <v>437</v>
      </c>
      <c r="F11" s="236">
        <v>205305</v>
      </c>
      <c r="G11" s="236">
        <v>5392</v>
      </c>
      <c r="H11" s="237">
        <f t="shared" si="0"/>
        <v>210697</v>
      </c>
      <c r="I11" s="238">
        <f>H11*1.03864</f>
        <v>218838.33207999999</v>
      </c>
    </row>
    <row r="12" spans="1:9" s="295" customFormat="1">
      <c r="A12" s="224">
        <v>8</v>
      </c>
      <c r="B12" s="225" t="s">
        <v>86</v>
      </c>
      <c r="C12" s="226" t="s">
        <v>87</v>
      </c>
      <c r="D12" s="227" t="s">
        <v>434</v>
      </c>
      <c r="E12" s="227" t="s">
        <v>40</v>
      </c>
      <c r="F12" s="228">
        <v>4410</v>
      </c>
      <c r="G12" s="228">
        <v>0</v>
      </c>
      <c r="H12" s="240">
        <f t="shared" si="0"/>
        <v>4410</v>
      </c>
      <c r="I12" s="229">
        <f>H12</f>
        <v>4410</v>
      </c>
    </row>
    <row r="13" spans="1:9" s="786" customFormat="1">
      <c r="A13" s="230">
        <v>9</v>
      </c>
      <c r="B13" s="231" t="s">
        <v>96</v>
      </c>
      <c r="C13" s="232" t="s">
        <v>97</v>
      </c>
      <c r="D13" s="233" t="s">
        <v>434</v>
      </c>
      <c r="E13" s="233" t="s">
        <v>438</v>
      </c>
      <c r="F13" s="246">
        <v>560090</v>
      </c>
      <c r="G13" s="236">
        <v>0</v>
      </c>
      <c r="H13" s="237">
        <f t="shared" si="0"/>
        <v>560090</v>
      </c>
      <c r="I13" s="238">
        <f>H13*0.04122</f>
        <v>23086.909800000001</v>
      </c>
    </row>
    <row r="14" spans="1:9" s="295" customFormat="1">
      <c r="A14" s="224">
        <v>10</v>
      </c>
      <c r="B14" s="225" t="s">
        <v>107</v>
      </c>
      <c r="C14" s="226" t="s">
        <v>109</v>
      </c>
      <c r="D14" s="227" t="s">
        <v>434</v>
      </c>
      <c r="E14" s="227" t="s">
        <v>40</v>
      </c>
      <c r="F14" s="242">
        <v>0</v>
      </c>
      <c r="G14" s="243">
        <v>0</v>
      </c>
      <c r="H14" s="244">
        <f t="shared" si="0"/>
        <v>0</v>
      </c>
      <c r="I14" s="245">
        <f>H14</f>
        <v>0</v>
      </c>
    </row>
    <row r="15" spans="1:9" s="295" customFormat="1">
      <c r="A15" s="230">
        <v>11</v>
      </c>
      <c r="B15" s="231" t="s">
        <v>115</v>
      </c>
      <c r="C15" s="232" t="s">
        <v>116</v>
      </c>
      <c r="D15" s="233" t="s">
        <v>434</v>
      </c>
      <c r="E15" s="233" t="s">
        <v>439</v>
      </c>
      <c r="F15" s="236">
        <v>521253</v>
      </c>
      <c r="G15" s="236">
        <v>46796</v>
      </c>
      <c r="H15" s="237">
        <f>F15+G15</f>
        <v>568049</v>
      </c>
      <c r="I15" s="238">
        <f>H15*0.13447</f>
        <v>76385.549030000009</v>
      </c>
    </row>
    <row r="16" spans="1:9" s="295" customFormat="1">
      <c r="A16" s="247">
        <v>12</v>
      </c>
      <c r="B16" s="248" t="s">
        <v>125</v>
      </c>
      <c r="C16" s="787" t="s">
        <v>126</v>
      </c>
      <c r="D16" s="788" t="s">
        <v>434</v>
      </c>
      <c r="E16" s="788" t="s">
        <v>40</v>
      </c>
      <c r="F16" s="789" t="s">
        <v>49</v>
      </c>
      <c r="G16" s="789" t="s">
        <v>49</v>
      </c>
      <c r="H16" s="790" t="s">
        <v>49</v>
      </c>
      <c r="I16" s="791" t="str">
        <f>H16</f>
        <v>n/a</v>
      </c>
    </row>
    <row r="17" spans="1:9" s="295" customFormat="1" ht="14.1" customHeight="1">
      <c r="A17" s="230">
        <v>13</v>
      </c>
      <c r="B17" s="231" t="s">
        <v>135</v>
      </c>
      <c r="C17" s="232" t="s">
        <v>136</v>
      </c>
      <c r="D17" s="233" t="s">
        <v>434</v>
      </c>
      <c r="E17" s="233" t="s">
        <v>40</v>
      </c>
      <c r="F17" s="236">
        <v>56251</v>
      </c>
      <c r="G17" s="236">
        <v>0</v>
      </c>
      <c r="H17" s="234">
        <f>SUM(F17:G17)</f>
        <v>56251</v>
      </c>
      <c r="I17" s="238">
        <f>H17</f>
        <v>56251</v>
      </c>
    </row>
    <row r="18" spans="1:9" s="295" customFormat="1">
      <c r="A18" s="224">
        <v>14</v>
      </c>
      <c r="B18" s="225" t="s">
        <v>145</v>
      </c>
      <c r="C18" s="226" t="s">
        <v>146</v>
      </c>
      <c r="D18" s="227" t="s">
        <v>434</v>
      </c>
      <c r="E18" s="227" t="s">
        <v>40</v>
      </c>
      <c r="F18" s="240">
        <v>172693</v>
      </c>
      <c r="G18" s="240">
        <v>8187</v>
      </c>
      <c r="H18" s="240">
        <f>SUM(F18:G18)</f>
        <v>180880</v>
      </c>
      <c r="I18" s="229">
        <f>H18</f>
        <v>180880</v>
      </c>
    </row>
    <row r="19" spans="1:9" s="295" customFormat="1">
      <c r="A19" s="230">
        <v>15</v>
      </c>
      <c r="B19" s="231" t="s">
        <v>150</v>
      </c>
      <c r="C19" s="232" t="s">
        <v>151</v>
      </c>
      <c r="D19" s="233" t="s">
        <v>434</v>
      </c>
      <c r="E19" s="233" t="s">
        <v>40</v>
      </c>
      <c r="F19" s="792">
        <v>19312</v>
      </c>
      <c r="G19" s="793">
        <v>500</v>
      </c>
      <c r="H19" s="234">
        <f t="shared" si="0"/>
        <v>19812</v>
      </c>
      <c r="I19" s="235">
        <f>H19</f>
        <v>19812</v>
      </c>
    </row>
    <row r="20" spans="1:9" s="295" customFormat="1">
      <c r="A20" s="224">
        <v>16</v>
      </c>
      <c r="B20" s="225" t="s">
        <v>158</v>
      </c>
      <c r="C20" s="226" t="s">
        <v>159</v>
      </c>
      <c r="D20" s="227" t="s">
        <v>434</v>
      </c>
      <c r="E20" s="227" t="s">
        <v>40</v>
      </c>
      <c r="F20" s="228">
        <v>5927.3329999999996</v>
      </c>
      <c r="G20" s="228">
        <v>321.255</v>
      </c>
      <c r="H20" s="228">
        <v>6248.5879999999997</v>
      </c>
      <c r="I20" s="229">
        <f>H20</f>
        <v>6248.5879999999997</v>
      </c>
    </row>
    <row r="21" spans="1:9" s="295" customFormat="1">
      <c r="A21" s="230">
        <v>17</v>
      </c>
      <c r="B21" s="231" t="s">
        <v>167</v>
      </c>
      <c r="C21" s="232" t="s">
        <v>168</v>
      </c>
      <c r="D21" s="233" t="s">
        <v>434</v>
      </c>
      <c r="E21" s="233" t="s">
        <v>440</v>
      </c>
      <c r="F21" s="794">
        <v>12649867</v>
      </c>
      <c r="G21" s="236">
        <v>1141637</v>
      </c>
      <c r="H21" s="237">
        <f>SUM(F21:G21)</f>
        <v>13791504</v>
      </c>
      <c r="I21" s="238">
        <f>H21*0.00265</f>
        <v>36547.4856</v>
      </c>
    </row>
    <row r="22" spans="1:9" s="295" customFormat="1">
      <c r="A22" s="224">
        <v>18</v>
      </c>
      <c r="B22" s="225" t="s">
        <v>176</v>
      </c>
      <c r="C22" s="226" t="s">
        <v>178</v>
      </c>
      <c r="D22" s="227" t="s">
        <v>434</v>
      </c>
      <c r="E22" s="227"/>
      <c r="F22" s="239">
        <v>0</v>
      </c>
      <c r="G22" s="228">
        <v>0</v>
      </c>
      <c r="H22" s="240"/>
      <c r="I22" s="229"/>
    </row>
    <row r="23" spans="1:9" s="295" customFormat="1">
      <c r="A23" s="230">
        <v>19</v>
      </c>
      <c r="B23" s="231" t="s">
        <v>184</v>
      </c>
      <c r="C23" s="232" t="s">
        <v>185</v>
      </c>
      <c r="D23" s="233" t="s">
        <v>434</v>
      </c>
      <c r="E23" s="233" t="s">
        <v>40</v>
      </c>
      <c r="F23" s="241">
        <v>0</v>
      </c>
      <c r="G23" s="241">
        <v>0</v>
      </c>
      <c r="H23" s="234">
        <f t="shared" ref="H23:H36" si="3">SUM(F23:G23)</f>
        <v>0</v>
      </c>
      <c r="I23" s="235">
        <f>H23</f>
        <v>0</v>
      </c>
    </row>
    <row r="24" spans="1:9" s="295" customFormat="1">
      <c r="A24" s="224">
        <v>20</v>
      </c>
      <c r="B24" s="225" t="s">
        <v>190</v>
      </c>
      <c r="C24" s="226" t="s">
        <v>191</v>
      </c>
      <c r="D24" s="227" t="s">
        <v>434</v>
      </c>
      <c r="E24" s="227" t="s">
        <v>441</v>
      </c>
      <c r="F24" s="795">
        <v>57010489.049999997</v>
      </c>
      <c r="G24" s="796">
        <v>4918071</v>
      </c>
      <c r="H24" s="797">
        <f>F24+G24</f>
        <v>61928560.049999997</v>
      </c>
      <c r="I24" s="798">
        <f>H24*0.00198</f>
        <v>122618.54889899999</v>
      </c>
    </row>
    <row r="25" spans="1:9" s="295" customFormat="1">
      <c r="A25" s="230">
        <v>21</v>
      </c>
      <c r="B25" s="231" t="s">
        <v>190</v>
      </c>
      <c r="C25" s="232" t="s">
        <v>199</v>
      </c>
      <c r="D25" s="233" t="s">
        <v>434</v>
      </c>
      <c r="E25" s="233" t="s">
        <v>441</v>
      </c>
      <c r="F25" s="794">
        <v>5611910</v>
      </c>
      <c r="G25" s="794">
        <v>1179964</v>
      </c>
      <c r="H25" s="794">
        <f t="shared" si="3"/>
        <v>6791874</v>
      </c>
      <c r="I25" s="799">
        <f>H25*0.00198</f>
        <v>13447.910519999999</v>
      </c>
    </row>
    <row r="26" spans="1:9" s="295" customFormat="1">
      <c r="A26" s="224">
        <v>22</v>
      </c>
      <c r="B26" s="225" t="s">
        <v>209</v>
      </c>
      <c r="C26" s="226" t="s">
        <v>210</v>
      </c>
      <c r="D26" s="227" t="s">
        <v>434</v>
      </c>
      <c r="E26" s="227" t="s">
        <v>40</v>
      </c>
      <c r="F26" s="242">
        <v>0</v>
      </c>
      <c r="G26" s="243">
        <v>0</v>
      </c>
      <c r="H26" s="244">
        <f t="shared" si="3"/>
        <v>0</v>
      </c>
      <c r="I26" s="245">
        <f>H26</f>
        <v>0</v>
      </c>
    </row>
    <row r="27" spans="1:9" s="295" customFormat="1">
      <c r="A27" s="230">
        <v>23</v>
      </c>
      <c r="B27" s="231" t="s">
        <v>209</v>
      </c>
      <c r="C27" s="232" t="s">
        <v>214</v>
      </c>
      <c r="D27" s="233" t="s">
        <v>434</v>
      </c>
      <c r="E27" s="233" t="s">
        <v>40</v>
      </c>
      <c r="F27" s="236">
        <v>7344</v>
      </c>
      <c r="G27" s="236">
        <v>0</v>
      </c>
      <c r="H27" s="237">
        <f t="shared" si="3"/>
        <v>7344</v>
      </c>
      <c r="I27" s="238">
        <f>H27</f>
        <v>7344</v>
      </c>
    </row>
    <row r="28" spans="1:9" s="800" customFormat="1">
      <c r="A28" s="224">
        <v>24</v>
      </c>
      <c r="B28" s="225" t="s">
        <v>221</v>
      </c>
      <c r="C28" s="226" t="s">
        <v>223</v>
      </c>
      <c r="D28" s="227" t="s">
        <v>434</v>
      </c>
      <c r="E28" s="227" t="s">
        <v>40</v>
      </c>
      <c r="F28" s="243">
        <v>15706</v>
      </c>
      <c r="G28" s="243">
        <v>485</v>
      </c>
      <c r="H28" s="244">
        <f t="shared" si="3"/>
        <v>16191</v>
      </c>
      <c r="I28" s="245">
        <f>H28</f>
        <v>16191</v>
      </c>
    </row>
    <row r="29" spans="1:9" s="295" customFormat="1">
      <c r="A29" s="230">
        <v>25</v>
      </c>
      <c r="B29" s="231" t="s">
        <v>228</v>
      </c>
      <c r="C29" s="232" t="s">
        <v>229</v>
      </c>
      <c r="D29" s="233" t="s">
        <v>434</v>
      </c>
      <c r="E29" s="233" t="s">
        <v>442</v>
      </c>
      <c r="F29" s="794">
        <v>10817</v>
      </c>
      <c r="G29" s="236">
        <v>3804</v>
      </c>
      <c r="H29" s="234">
        <v>14621</v>
      </c>
      <c r="I29" s="235">
        <f>H29*0.05128</f>
        <v>749.76487999999995</v>
      </c>
    </row>
    <row r="30" spans="1:9" s="295" customFormat="1">
      <c r="A30" s="356">
        <v>26</v>
      </c>
      <c r="B30" s="357" t="s">
        <v>235</v>
      </c>
      <c r="C30" s="226" t="s">
        <v>397</v>
      </c>
      <c r="D30" s="227" t="s">
        <v>434</v>
      </c>
      <c r="E30" s="227" t="s">
        <v>40</v>
      </c>
      <c r="F30" s="242">
        <v>399</v>
      </c>
      <c r="G30" s="243">
        <v>30</v>
      </c>
      <c r="H30" s="244">
        <v>429</v>
      </c>
      <c r="I30" s="245">
        <f>H30</f>
        <v>429</v>
      </c>
    </row>
    <row r="31" spans="1:9" s="295" customFormat="1">
      <c r="A31" s="356">
        <v>27</v>
      </c>
      <c r="B31" s="357" t="s">
        <v>244</v>
      </c>
      <c r="C31" s="232" t="s">
        <v>245</v>
      </c>
      <c r="D31" s="233" t="s">
        <v>434</v>
      </c>
      <c r="E31" s="233" t="s">
        <v>443</v>
      </c>
      <c r="F31" s="794">
        <v>38651</v>
      </c>
      <c r="G31" s="794">
        <v>1537</v>
      </c>
      <c r="H31" s="234">
        <f t="shared" si="3"/>
        <v>40188</v>
      </c>
      <c r="I31" s="235">
        <f>H31*0.01621</f>
        <v>651.44747999999993</v>
      </c>
    </row>
    <row r="32" spans="1:9" s="295" customFormat="1">
      <c r="A32" s="224">
        <v>28</v>
      </c>
      <c r="B32" s="225" t="s">
        <v>254</v>
      </c>
      <c r="C32" s="226" t="s">
        <v>255</v>
      </c>
      <c r="D32" s="227" t="s">
        <v>434</v>
      </c>
      <c r="E32" s="227" t="s">
        <v>40</v>
      </c>
      <c r="F32" s="239">
        <v>8407</v>
      </c>
      <c r="G32" s="228">
        <v>529</v>
      </c>
      <c r="H32" s="240">
        <f t="shared" si="3"/>
        <v>8936</v>
      </c>
      <c r="I32" s="229">
        <f>H32</f>
        <v>8936</v>
      </c>
    </row>
    <row r="33" spans="1:9" s="295" customFormat="1">
      <c r="A33" s="230">
        <v>29</v>
      </c>
      <c r="B33" s="231" t="s">
        <v>261</v>
      </c>
      <c r="C33" s="232" t="s">
        <v>262</v>
      </c>
      <c r="D33" s="233" t="s">
        <v>434</v>
      </c>
      <c r="E33" s="233" t="s">
        <v>40</v>
      </c>
      <c r="F33" s="236">
        <v>35862</v>
      </c>
      <c r="G33" s="236">
        <v>5237</v>
      </c>
      <c r="H33" s="801">
        <f t="shared" si="3"/>
        <v>41099</v>
      </c>
      <c r="I33" s="802">
        <f>H33</f>
        <v>41099</v>
      </c>
    </row>
    <row r="34" spans="1:9" s="295" customFormat="1">
      <c r="A34" s="224">
        <v>30</v>
      </c>
      <c r="B34" s="225" t="s">
        <v>266</v>
      </c>
      <c r="C34" s="226" t="s">
        <v>267</v>
      </c>
      <c r="D34" s="227" t="s">
        <v>434</v>
      </c>
      <c r="E34" s="227" t="s">
        <v>444</v>
      </c>
      <c r="F34" s="803">
        <v>655923</v>
      </c>
      <c r="G34" s="804">
        <v>170</v>
      </c>
      <c r="H34" s="797">
        <f t="shared" si="3"/>
        <v>656093</v>
      </c>
      <c r="I34" s="798">
        <f>H34* 0.0855</f>
        <v>56095.951500000003</v>
      </c>
    </row>
    <row r="35" spans="1:9" s="786" customFormat="1">
      <c r="A35" s="230">
        <v>31</v>
      </c>
      <c r="B35" s="231" t="s">
        <v>273</v>
      </c>
      <c r="C35" s="232" t="s">
        <v>274</v>
      </c>
      <c r="D35" s="233" t="s">
        <v>434</v>
      </c>
      <c r="E35" s="233" t="s">
        <v>445</v>
      </c>
      <c r="F35" s="236">
        <v>184087</v>
      </c>
      <c r="G35" s="236">
        <v>16885</v>
      </c>
      <c r="H35" s="237">
        <f t="shared" si="3"/>
        <v>200972</v>
      </c>
      <c r="I35" s="238">
        <f>H35*0.23065</f>
        <v>46354.191800000001</v>
      </c>
    </row>
    <row r="36" spans="1:9" s="295" customFormat="1">
      <c r="A36" s="224">
        <v>32</v>
      </c>
      <c r="B36" s="225" t="s">
        <v>282</v>
      </c>
      <c r="C36" s="226" t="s">
        <v>283</v>
      </c>
      <c r="D36" s="227" t="s">
        <v>434</v>
      </c>
      <c r="E36" s="227" t="s">
        <v>40</v>
      </c>
      <c r="F36" s="239">
        <v>25970</v>
      </c>
      <c r="G36" s="228">
        <v>140</v>
      </c>
      <c r="H36" s="240">
        <f t="shared" si="3"/>
        <v>26110</v>
      </c>
      <c r="I36" s="229">
        <f>H36</f>
        <v>26110</v>
      </c>
    </row>
    <row r="37" spans="1:9" s="295" customFormat="1">
      <c r="A37" s="368">
        <v>33</v>
      </c>
      <c r="B37" s="369" t="s">
        <v>290</v>
      </c>
      <c r="C37" s="232" t="s">
        <v>291</v>
      </c>
      <c r="D37" s="233" t="s">
        <v>434</v>
      </c>
      <c r="E37" s="233" t="s">
        <v>446</v>
      </c>
      <c r="F37" s="236">
        <v>32289</v>
      </c>
      <c r="G37" s="236">
        <v>443</v>
      </c>
      <c r="H37" s="237">
        <v>32732</v>
      </c>
      <c r="I37" s="238">
        <f>H37* 0.2011</f>
        <v>6582.4052000000001</v>
      </c>
    </row>
    <row r="38" spans="1:9" s="295" customFormat="1">
      <c r="A38" s="224">
        <v>34</v>
      </c>
      <c r="B38" s="225" t="s">
        <v>298</v>
      </c>
      <c r="C38" s="785" t="s">
        <v>401</v>
      </c>
      <c r="D38" s="227" t="s">
        <v>434</v>
      </c>
      <c r="E38" s="785" t="s">
        <v>447</v>
      </c>
      <c r="F38" s="239">
        <v>184438</v>
      </c>
      <c r="G38" s="228">
        <v>40832</v>
      </c>
      <c r="H38" s="240">
        <f t="shared" ref="H38" si="4">SUM(F38:G38)</f>
        <v>225270</v>
      </c>
      <c r="I38" s="245">
        <f>H38*0.00854</f>
        <v>1923.8058000000001</v>
      </c>
    </row>
    <row r="39" spans="1:9" s="295" customFormat="1">
      <c r="A39" s="230">
        <v>35</v>
      </c>
      <c r="B39" s="231" t="s">
        <v>305</v>
      </c>
      <c r="C39" s="232" t="s">
        <v>306</v>
      </c>
      <c r="D39" s="233" t="s">
        <v>434</v>
      </c>
      <c r="E39" s="233" t="s">
        <v>448</v>
      </c>
      <c r="F39" s="794">
        <v>727227</v>
      </c>
      <c r="G39" s="236">
        <v>1159</v>
      </c>
      <c r="H39" s="237">
        <f t="shared" ref="H39:H40" si="5">SUM(F39:G39)</f>
        <v>728386</v>
      </c>
      <c r="I39" s="238">
        <f>H39*0.08799</f>
        <v>64090.684139999998</v>
      </c>
    </row>
    <row r="40" spans="1:9" s="295" customFormat="1">
      <c r="A40" s="224">
        <v>36</v>
      </c>
      <c r="B40" s="225" t="s">
        <v>312</v>
      </c>
      <c r="C40" s="226" t="s">
        <v>313</v>
      </c>
      <c r="D40" s="227" t="s">
        <v>434</v>
      </c>
      <c r="E40" s="805" t="s">
        <v>40</v>
      </c>
      <c r="F40" s="804">
        <v>12498</v>
      </c>
      <c r="G40" s="804">
        <v>12</v>
      </c>
      <c r="H40" s="806">
        <f t="shared" si="5"/>
        <v>12510</v>
      </c>
      <c r="I40" s="229">
        <f>H40</f>
        <v>12510</v>
      </c>
    </row>
    <row r="41" spans="1:9" s="295" customFormat="1">
      <c r="A41" s="230">
        <v>37</v>
      </c>
      <c r="B41" s="231" t="s">
        <v>321</v>
      </c>
      <c r="C41" s="232" t="s">
        <v>322</v>
      </c>
      <c r="D41" s="233" t="s">
        <v>434</v>
      </c>
      <c r="E41" s="233" t="s">
        <v>40</v>
      </c>
      <c r="F41" s="794">
        <v>9331</v>
      </c>
      <c r="G41" s="236">
        <v>44</v>
      </c>
      <c r="H41" s="237">
        <f>SUM(F41:G41)</f>
        <v>9375</v>
      </c>
      <c r="I41" s="238">
        <f>H41</f>
        <v>9375</v>
      </c>
    </row>
    <row r="42" spans="1:9" s="295" customFormat="1">
      <c r="A42" s="224">
        <v>38</v>
      </c>
      <c r="B42" s="225" t="s">
        <v>329</v>
      </c>
      <c r="C42" s="226" t="s">
        <v>330</v>
      </c>
      <c r="D42" s="227" t="s">
        <v>434</v>
      </c>
      <c r="E42" s="227" t="s">
        <v>449</v>
      </c>
      <c r="F42" s="807">
        <v>1263962</v>
      </c>
      <c r="G42" s="808">
        <v>5224</v>
      </c>
      <c r="H42" s="809">
        <f>SUM(F42+G42)</f>
        <v>1269186</v>
      </c>
      <c r="I42" s="810">
        <f>H42*0.03148</f>
        <v>39953.975279999999</v>
      </c>
    </row>
    <row r="43" spans="1:9" s="295" customFormat="1">
      <c r="A43" s="230">
        <v>39</v>
      </c>
      <c r="B43" s="231" t="s">
        <v>339</v>
      </c>
      <c r="C43" s="232" t="s">
        <v>340</v>
      </c>
      <c r="D43" s="233" t="s">
        <v>434</v>
      </c>
      <c r="E43" s="233" t="s">
        <v>450</v>
      </c>
      <c r="F43" s="246">
        <v>106855</v>
      </c>
      <c r="G43" s="241">
        <v>18949</v>
      </c>
      <c r="H43" s="234">
        <f t="shared" ref="H43:H44" si="6">SUM(F43:G43)</f>
        <v>125804</v>
      </c>
      <c r="I43" s="235">
        <f>H43*0.02504</f>
        <v>3150.1321600000001</v>
      </c>
    </row>
    <row r="44" spans="1:9" s="295" customFormat="1" ht="15.75" thickBot="1">
      <c r="A44" s="811">
        <v>40</v>
      </c>
      <c r="B44" s="812" t="s">
        <v>347</v>
      </c>
      <c r="C44" s="813" t="s">
        <v>348</v>
      </c>
      <c r="D44" s="814" t="s">
        <v>434</v>
      </c>
      <c r="E44" s="814" t="s">
        <v>451</v>
      </c>
      <c r="F44" s="815">
        <v>113532</v>
      </c>
      <c r="G44" s="815">
        <v>4237</v>
      </c>
      <c r="H44" s="816">
        <f t="shared" si="6"/>
        <v>117769</v>
      </c>
      <c r="I44" s="817">
        <f>H44*1.15574</f>
        <v>136110.34406</v>
      </c>
    </row>
    <row r="45" spans="1:9">
      <c r="A45" s="88"/>
      <c r="B45" s="49"/>
      <c r="C45" s="49"/>
      <c r="D45" s="49"/>
      <c r="E45" s="49"/>
      <c r="F45" s="49"/>
      <c r="G45" s="49"/>
      <c r="H45" s="221"/>
      <c r="I45" s="221"/>
    </row>
  </sheetData>
  <mergeCells count="1">
    <mergeCell ref="D3:H3"/>
  </mergeCells>
  <phoneticPr fontId="16" type="noConversion"/>
  <pageMargins left="0.7" right="0.7" top="0.75" bottom="0.75" header="0.3" footer="0.3"/>
  <pageSetup paperSize="9" orientation="portrait" r:id="rId1"/>
  <ignoredErrors>
    <ignoredError sqref="I31"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28"/>
  <sheetViews>
    <sheetView zoomScale="92" zoomScaleNormal="92" workbookViewId="0">
      <pane xSplit="3" ySplit="6" topLeftCell="S110" activePane="bottomRight" state="frozen"/>
      <selection pane="topRight"/>
      <selection pane="bottomLeft" activeCell="A85" sqref="A85"/>
      <selection pane="bottomRight" activeCell="AC121" sqref="AC121"/>
    </sheetView>
  </sheetViews>
  <sheetFormatPr defaultColWidth="11.42578125" defaultRowHeight="12.75"/>
  <cols>
    <col min="1" max="1" width="11.42578125" style="2" customWidth="1"/>
    <col min="2" max="2" width="11.42578125" style="60" customWidth="1"/>
    <col min="3" max="3" width="29" style="2" bestFit="1" customWidth="1"/>
    <col min="4" max="4" width="25.28515625" style="2" customWidth="1"/>
    <col min="5" max="6" width="18" style="2" customWidth="1"/>
    <col min="7" max="7" width="22.140625" style="2" customWidth="1"/>
    <col min="8" max="8" width="2.7109375" style="16" customWidth="1"/>
    <col min="9" max="9" width="11.42578125" style="2" customWidth="1"/>
    <col min="10" max="10" width="14" style="2" customWidth="1"/>
    <col min="11" max="11" width="15.28515625" style="2" customWidth="1"/>
    <col min="12" max="12" width="14.5703125" style="2" customWidth="1"/>
    <col min="13" max="13" width="14.42578125" style="2" customWidth="1"/>
    <col min="14" max="14" width="13.28515625" style="2" customWidth="1"/>
    <col min="15" max="15" width="22.7109375" style="2" customWidth="1"/>
    <col min="16" max="16" width="21" style="2" customWidth="1"/>
    <col min="17" max="17" width="2.42578125" style="16" customWidth="1"/>
    <col min="18" max="18" width="20.7109375" style="2" customWidth="1"/>
    <col min="19" max="19" width="15.5703125" style="2" customWidth="1"/>
    <col min="20" max="20" width="17.5703125" style="2" customWidth="1"/>
    <col min="21" max="21" width="12.42578125" style="2" customWidth="1"/>
    <col min="22" max="22" width="15.5703125" style="2" customWidth="1"/>
    <col min="23" max="23" width="16.28515625" style="2" customWidth="1"/>
    <col min="24" max="24" width="23.28515625" style="2" customWidth="1"/>
    <col min="25" max="25" width="33.42578125" style="2" bestFit="1" customWidth="1"/>
    <col min="26" max="26" width="13.140625" style="2" bestFit="1" customWidth="1"/>
    <col min="27" max="16384" width="11.42578125" style="2"/>
  </cols>
  <sheetData>
    <row r="1" spans="1:25">
      <c r="A1" s="16"/>
      <c r="B1" s="59"/>
      <c r="C1" s="16"/>
      <c r="D1" s="16"/>
      <c r="E1" s="16"/>
      <c r="F1" s="16"/>
      <c r="G1" s="16"/>
      <c r="I1" s="16"/>
      <c r="J1" s="16"/>
      <c r="K1" s="16"/>
      <c r="L1" s="16"/>
      <c r="M1" s="16"/>
      <c r="N1" s="16"/>
      <c r="O1" s="16"/>
      <c r="P1" s="16"/>
      <c r="R1" s="16"/>
      <c r="S1" s="16"/>
      <c r="T1" s="16"/>
      <c r="U1" s="16"/>
      <c r="V1" s="16"/>
      <c r="W1" s="16"/>
      <c r="X1" s="16"/>
      <c r="Y1" s="16"/>
    </row>
    <row r="2" spans="1:25" ht="31.5">
      <c r="A2" s="23" t="s">
        <v>452</v>
      </c>
      <c r="B2" s="59"/>
      <c r="C2" s="16"/>
      <c r="D2" s="16"/>
      <c r="E2" s="16"/>
      <c r="F2" s="358"/>
      <c r="G2" s="16"/>
      <c r="I2" s="16"/>
      <c r="J2" s="16"/>
      <c r="K2" s="16"/>
      <c r="L2" s="16"/>
      <c r="M2" s="16"/>
      <c r="N2" s="16"/>
      <c r="O2" s="16"/>
      <c r="P2" s="16"/>
      <c r="R2" s="16"/>
      <c r="S2" s="16"/>
      <c r="T2" s="16"/>
      <c r="U2" s="16"/>
      <c r="V2" s="16"/>
      <c r="W2" s="16"/>
      <c r="X2" s="16"/>
      <c r="Y2" s="16"/>
    </row>
    <row r="3" spans="1:25" ht="15">
      <c r="A3" s="67" t="s">
        <v>2</v>
      </c>
      <c r="B3" s="359"/>
      <c r="C3" s="68"/>
      <c r="D3" s="68"/>
      <c r="E3" s="68"/>
      <c r="F3" s="16"/>
      <c r="G3" s="16"/>
      <c r="I3" s="16"/>
      <c r="J3" s="16"/>
      <c r="K3" s="16"/>
      <c r="L3" s="16"/>
      <c r="M3" s="16"/>
      <c r="N3" s="16"/>
      <c r="O3" s="16"/>
      <c r="P3" s="16"/>
      <c r="R3" s="16"/>
      <c r="S3" s="16"/>
      <c r="T3" s="16"/>
      <c r="U3" s="16"/>
      <c r="V3" s="16"/>
      <c r="W3" s="16"/>
      <c r="X3" s="16"/>
      <c r="Y3" s="16"/>
    </row>
    <row r="4" spans="1:25" ht="13.5" thickBot="1">
      <c r="A4" s="68"/>
      <c r="B4" s="359"/>
      <c r="C4" s="68"/>
      <c r="D4" s="68"/>
      <c r="E4" s="68"/>
      <c r="F4" s="358"/>
      <c r="G4" s="16"/>
      <c r="I4" s="16"/>
      <c r="J4" s="16"/>
      <c r="K4" s="16"/>
      <c r="L4" s="16"/>
      <c r="M4" s="16"/>
      <c r="N4" s="16"/>
      <c r="O4" s="16"/>
      <c r="P4" s="16"/>
      <c r="R4" s="16"/>
      <c r="S4" s="16"/>
      <c r="T4" s="16"/>
      <c r="U4" s="16"/>
      <c r="V4" s="16"/>
      <c r="W4" s="16"/>
      <c r="X4" s="16"/>
      <c r="Y4" s="16"/>
    </row>
    <row r="5" spans="1:25" ht="30" customHeight="1">
      <c r="A5" s="1399"/>
      <c r="B5" s="1399"/>
      <c r="C5" s="1399"/>
      <c r="D5" s="1399"/>
      <c r="E5" s="1399"/>
      <c r="F5" s="1399"/>
      <c r="G5" s="361"/>
      <c r="H5" s="360"/>
      <c r="I5" s="1432" t="s">
        <v>453</v>
      </c>
      <c r="J5" s="1433"/>
      <c r="K5" s="1433"/>
      <c r="L5" s="1433"/>
      <c r="M5" s="1433"/>
      <c r="N5" s="1433"/>
      <c r="O5" s="1433"/>
      <c r="P5" s="1434"/>
      <c r="Q5" s="360"/>
      <c r="R5" s="1432" t="s">
        <v>454</v>
      </c>
      <c r="S5" s="1433"/>
      <c r="T5" s="1433"/>
      <c r="U5" s="1433"/>
      <c r="V5" s="1433"/>
      <c r="W5" s="1433"/>
      <c r="X5" s="1434"/>
      <c r="Y5" s="1479" t="s">
        <v>455</v>
      </c>
    </row>
    <row r="6" spans="1:25" ht="87.75" customHeight="1">
      <c r="A6" s="287"/>
      <c r="B6" s="288"/>
      <c r="C6" s="288"/>
      <c r="D6" s="288" t="s">
        <v>456</v>
      </c>
      <c r="E6" s="370" t="s">
        <v>457</v>
      </c>
      <c r="F6" s="371" t="s">
        <v>458</v>
      </c>
      <c r="G6" s="371" t="s">
        <v>459</v>
      </c>
      <c r="H6" s="40"/>
      <c r="I6" s="259"/>
      <c r="J6" s="9" t="s">
        <v>460</v>
      </c>
      <c r="K6" s="9" t="s">
        <v>461</v>
      </c>
      <c r="L6" s="9" t="s">
        <v>462</v>
      </c>
      <c r="M6" s="9" t="s">
        <v>463</v>
      </c>
      <c r="N6" s="9" t="s">
        <v>464</v>
      </c>
      <c r="O6" s="9" t="s">
        <v>43</v>
      </c>
      <c r="P6" s="260" t="s">
        <v>369</v>
      </c>
      <c r="Q6" s="40"/>
      <c r="R6" s="1432" t="s">
        <v>454</v>
      </c>
      <c r="S6" s="1433"/>
      <c r="T6" s="1433"/>
      <c r="U6" s="1433"/>
      <c r="V6" s="1433"/>
      <c r="W6" s="1433"/>
      <c r="X6" s="1434"/>
      <c r="Y6" s="1480"/>
    </row>
    <row r="7" spans="1:25" s="49" customFormat="1" ht="12" customHeight="1">
      <c r="A7" s="1390">
        <v>1</v>
      </c>
      <c r="B7" s="1338" t="s">
        <v>29</v>
      </c>
      <c r="C7" s="1339" t="s">
        <v>31</v>
      </c>
      <c r="D7" s="1335" t="s">
        <v>40</v>
      </c>
      <c r="E7" s="1311">
        <v>1323</v>
      </c>
      <c r="F7" s="1314">
        <v>1159145</v>
      </c>
      <c r="G7" s="1340">
        <f>F7</f>
        <v>1159145</v>
      </c>
      <c r="H7" s="46"/>
      <c r="I7" s="261" t="s">
        <v>415</v>
      </c>
      <c r="J7" s="252">
        <v>126</v>
      </c>
      <c r="K7" s="252">
        <v>3322</v>
      </c>
      <c r="L7" s="252">
        <v>41</v>
      </c>
      <c r="M7" s="252">
        <v>40</v>
      </c>
      <c r="N7" s="252">
        <v>3388</v>
      </c>
      <c r="O7" s="252">
        <v>7138</v>
      </c>
      <c r="P7" s="262">
        <f t="shared" ref="P7:P23" si="0">SUM(J7:O7)</f>
        <v>14055</v>
      </c>
      <c r="Q7" s="46"/>
      <c r="R7" s="436">
        <v>129511</v>
      </c>
      <c r="S7" s="437">
        <v>190521</v>
      </c>
      <c r="T7" s="437">
        <v>285107</v>
      </c>
      <c r="U7" s="437">
        <v>63668</v>
      </c>
      <c r="V7" s="437">
        <v>77970</v>
      </c>
      <c r="W7" s="437">
        <v>5646</v>
      </c>
      <c r="X7" s="438">
        <f t="shared" ref="X7:X8" si="1">SUM(R7:W7)</f>
        <v>752423</v>
      </c>
      <c r="Y7" s="1326">
        <f>X9</f>
        <v>758929</v>
      </c>
    </row>
    <row r="8" spans="1:25" s="49" customFormat="1" ht="12" customHeight="1">
      <c r="A8" s="1390"/>
      <c r="B8" s="1338"/>
      <c r="C8" s="1339"/>
      <c r="D8" s="1336"/>
      <c r="E8" s="1312"/>
      <c r="F8" s="1315"/>
      <c r="G8" s="1340"/>
      <c r="H8" s="46"/>
      <c r="I8" s="263" t="s">
        <v>465</v>
      </c>
      <c r="J8" s="253">
        <v>828</v>
      </c>
      <c r="K8" s="253">
        <v>118</v>
      </c>
      <c r="L8" s="253">
        <v>5</v>
      </c>
      <c r="M8" s="253">
        <v>50</v>
      </c>
      <c r="N8" s="253">
        <v>270</v>
      </c>
      <c r="O8" s="253">
        <v>29</v>
      </c>
      <c r="P8" s="262">
        <f t="shared" si="0"/>
        <v>1300</v>
      </c>
      <c r="Q8" s="46"/>
      <c r="R8" s="439">
        <v>1287</v>
      </c>
      <c r="S8" s="440">
        <v>48</v>
      </c>
      <c r="T8" s="440">
        <v>966</v>
      </c>
      <c r="U8" s="440">
        <v>400</v>
      </c>
      <c r="V8" s="440">
        <v>1431</v>
      </c>
      <c r="W8" s="440">
        <v>2374</v>
      </c>
      <c r="X8" s="438">
        <f t="shared" si="1"/>
        <v>6506</v>
      </c>
      <c r="Y8" s="1327"/>
    </row>
    <row r="9" spans="1:25" s="49" customFormat="1" ht="12" customHeight="1">
      <c r="A9" s="1390"/>
      <c r="B9" s="1338"/>
      <c r="C9" s="1339"/>
      <c r="D9" s="1337"/>
      <c r="E9" s="1313"/>
      <c r="F9" s="1316"/>
      <c r="G9" s="1340"/>
      <c r="H9" s="46"/>
      <c r="I9" s="264" t="s">
        <v>369</v>
      </c>
      <c r="J9" s="254">
        <f t="shared" ref="J9:O9" si="2">SUM(J7:J8)</f>
        <v>954</v>
      </c>
      <c r="K9" s="254">
        <f t="shared" si="2"/>
        <v>3440</v>
      </c>
      <c r="L9" s="254">
        <f t="shared" si="2"/>
        <v>46</v>
      </c>
      <c r="M9" s="254">
        <f t="shared" si="2"/>
        <v>90</v>
      </c>
      <c r="N9" s="254">
        <f t="shared" si="2"/>
        <v>3658</v>
      </c>
      <c r="O9" s="254">
        <f t="shared" si="2"/>
        <v>7167</v>
      </c>
      <c r="P9" s="265">
        <f t="shared" si="0"/>
        <v>15355</v>
      </c>
      <c r="Q9" s="46"/>
      <c r="R9" s="296">
        <f>SUM(R7:R8)</f>
        <v>130798</v>
      </c>
      <c r="S9" s="255">
        <f t="shared" ref="S9:W9" si="3">SUM(S7:S8)</f>
        <v>190569</v>
      </c>
      <c r="T9" s="255">
        <f t="shared" si="3"/>
        <v>286073</v>
      </c>
      <c r="U9" s="255">
        <f t="shared" si="3"/>
        <v>64068</v>
      </c>
      <c r="V9" s="255">
        <f t="shared" si="3"/>
        <v>79401</v>
      </c>
      <c r="W9" s="255">
        <f t="shared" si="3"/>
        <v>8020</v>
      </c>
      <c r="X9" s="297">
        <f>SUM(R9:W9)</f>
        <v>758929</v>
      </c>
      <c r="Y9" s="1328"/>
    </row>
    <row r="10" spans="1:25" s="49" customFormat="1" ht="12" customHeight="1">
      <c r="A10" s="1389">
        <v>2</v>
      </c>
      <c r="B10" s="1416" t="s">
        <v>42</v>
      </c>
      <c r="C10" s="1417" t="s">
        <v>382</v>
      </c>
      <c r="D10" s="1447" t="s">
        <v>435</v>
      </c>
      <c r="E10" s="1344">
        <v>14</v>
      </c>
      <c r="F10" s="1320">
        <v>165</v>
      </c>
      <c r="G10" s="1305">
        <f>F10*0.51129</f>
        <v>84.362850000000009</v>
      </c>
      <c r="H10" s="46"/>
      <c r="I10" s="441" t="s">
        <v>415</v>
      </c>
      <c r="J10" s="442">
        <v>574</v>
      </c>
      <c r="K10" s="442">
        <v>17</v>
      </c>
      <c r="L10" s="442">
        <v>61</v>
      </c>
      <c r="M10" s="442">
        <v>22</v>
      </c>
      <c r="N10" s="442">
        <v>48</v>
      </c>
      <c r="O10" s="442">
        <v>0</v>
      </c>
      <c r="P10" s="443">
        <f t="shared" si="0"/>
        <v>722</v>
      </c>
      <c r="Q10" s="46"/>
      <c r="R10" s="444">
        <v>9294</v>
      </c>
      <c r="S10" s="445">
        <v>161</v>
      </c>
      <c r="T10" s="445">
        <v>2138</v>
      </c>
      <c r="U10" s="445">
        <v>81</v>
      </c>
      <c r="V10" s="445">
        <v>214</v>
      </c>
      <c r="W10" s="445">
        <v>0</v>
      </c>
      <c r="X10" s="446">
        <f t="shared" ref="X10:X11" si="4">SUM(R10:W10)</f>
        <v>11888</v>
      </c>
      <c r="Y10" s="1484">
        <f>X12*0.51129</f>
        <v>6078.2155200000007</v>
      </c>
    </row>
    <row r="11" spans="1:25" s="49" customFormat="1" ht="12" customHeight="1">
      <c r="A11" s="1389"/>
      <c r="B11" s="1416"/>
      <c r="C11" s="1417"/>
      <c r="D11" s="1448"/>
      <c r="E11" s="1345"/>
      <c r="F11" s="1321"/>
      <c r="G11" s="1305"/>
      <c r="H11" s="46"/>
      <c r="I11" s="447" t="s">
        <v>465</v>
      </c>
      <c r="J11" s="448">
        <v>0</v>
      </c>
      <c r="K11" s="448">
        <v>0</v>
      </c>
      <c r="L11" s="448">
        <v>0</v>
      </c>
      <c r="M11" s="448">
        <v>0</v>
      </c>
      <c r="N11" s="448">
        <v>0</v>
      </c>
      <c r="O11" s="448">
        <v>0</v>
      </c>
      <c r="P11" s="449">
        <f t="shared" si="0"/>
        <v>0</v>
      </c>
      <c r="Q11" s="46"/>
      <c r="R11" s="450">
        <v>0</v>
      </c>
      <c r="S11" s="451">
        <v>0</v>
      </c>
      <c r="T11" s="451">
        <v>0</v>
      </c>
      <c r="U11" s="451">
        <v>0</v>
      </c>
      <c r="V11" s="451">
        <v>0</v>
      </c>
      <c r="W11" s="451">
        <v>0</v>
      </c>
      <c r="X11" s="446">
        <f t="shared" si="4"/>
        <v>0</v>
      </c>
      <c r="Y11" s="1485"/>
    </row>
    <row r="12" spans="1:25" s="49" customFormat="1" ht="12" customHeight="1">
      <c r="A12" s="1389"/>
      <c r="B12" s="1416"/>
      <c r="C12" s="1417"/>
      <c r="D12" s="1449"/>
      <c r="E12" s="1346"/>
      <c r="F12" s="1322"/>
      <c r="G12" s="1305"/>
      <c r="H12" s="46"/>
      <c r="I12" s="452" t="s">
        <v>369</v>
      </c>
      <c r="J12" s="453">
        <f>SUM(J10:J11)</f>
        <v>574</v>
      </c>
      <c r="K12" s="453">
        <f t="shared" ref="K12:O12" si="5">SUM(K10:K11)</f>
        <v>17</v>
      </c>
      <c r="L12" s="453">
        <f t="shared" si="5"/>
        <v>61</v>
      </c>
      <c r="M12" s="453">
        <f t="shared" si="5"/>
        <v>22</v>
      </c>
      <c r="N12" s="453">
        <f t="shared" si="5"/>
        <v>48</v>
      </c>
      <c r="O12" s="453">
        <f t="shared" si="5"/>
        <v>0</v>
      </c>
      <c r="P12" s="454">
        <f t="shared" si="0"/>
        <v>722</v>
      </c>
      <c r="Q12" s="46"/>
      <c r="R12" s="455">
        <f>SUM(R10:R11)</f>
        <v>9294</v>
      </c>
      <c r="S12" s="456">
        <f t="shared" ref="S12:W12" si="6">SUM(S10:S11)</f>
        <v>161</v>
      </c>
      <c r="T12" s="456">
        <f t="shared" si="6"/>
        <v>2138</v>
      </c>
      <c r="U12" s="456">
        <f t="shared" si="6"/>
        <v>81</v>
      </c>
      <c r="V12" s="456">
        <f t="shared" si="6"/>
        <v>214</v>
      </c>
      <c r="W12" s="456">
        <f t="shared" si="6"/>
        <v>0</v>
      </c>
      <c r="X12" s="457">
        <f>SUM(R12:W12)</f>
        <v>11888</v>
      </c>
      <c r="Y12" s="1486"/>
    </row>
    <row r="13" spans="1:25" s="49" customFormat="1" ht="12" customHeight="1">
      <c r="A13" s="1406">
        <v>3</v>
      </c>
      <c r="B13" s="1497" t="s">
        <v>42</v>
      </c>
      <c r="C13" s="1500" t="s">
        <v>55</v>
      </c>
      <c r="D13" s="1450" t="s">
        <v>435</v>
      </c>
      <c r="E13" s="1311">
        <v>0</v>
      </c>
      <c r="F13" s="1314">
        <v>0</v>
      </c>
      <c r="G13" s="1306">
        <f>F13*0.51129</f>
        <v>0</v>
      </c>
      <c r="H13" s="46"/>
      <c r="I13" s="261" t="s">
        <v>415</v>
      </c>
      <c r="J13" s="252">
        <v>0</v>
      </c>
      <c r="K13" s="252">
        <v>0</v>
      </c>
      <c r="L13" s="252">
        <v>0</v>
      </c>
      <c r="M13" s="252">
        <v>0</v>
      </c>
      <c r="N13" s="252">
        <v>0</v>
      </c>
      <c r="O13" s="252">
        <v>0</v>
      </c>
      <c r="P13" s="266">
        <f t="shared" si="0"/>
        <v>0</v>
      </c>
      <c r="Q13" s="46"/>
      <c r="R13" s="298">
        <v>0</v>
      </c>
      <c r="S13" s="256">
        <v>0</v>
      </c>
      <c r="T13" s="256">
        <v>0</v>
      </c>
      <c r="U13" s="256">
        <v>0</v>
      </c>
      <c r="V13" s="256">
        <v>0</v>
      </c>
      <c r="W13" s="256">
        <v>0</v>
      </c>
      <c r="X13" s="299">
        <f>SUM(R13:W13)</f>
        <v>0</v>
      </c>
      <c r="Y13" s="1326">
        <f>X15*0.51129</f>
        <v>0</v>
      </c>
    </row>
    <row r="14" spans="1:25" s="49" customFormat="1" ht="12" customHeight="1">
      <c r="A14" s="1407"/>
      <c r="B14" s="1498"/>
      <c r="C14" s="1501"/>
      <c r="D14" s="1451"/>
      <c r="E14" s="1312"/>
      <c r="F14" s="1315"/>
      <c r="G14" s="1307"/>
      <c r="H14" s="46"/>
      <c r="I14" s="263" t="s">
        <v>465</v>
      </c>
      <c r="J14" s="253">
        <v>0</v>
      </c>
      <c r="K14" s="253">
        <v>0</v>
      </c>
      <c r="L14" s="253">
        <v>0</v>
      </c>
      <c r="M14" s="253">
        <v>0</v>
      </c>
      <c r="N14" s="253">
        <v>0</v>
      </c>
      <c r="O14" s="253">
        <v>0</v>
      </c>
      <c r="P14" s="262">
        <f t="shared" si="0"/>
        <v>0</v>
      </c>
      <c r="Q14" s="46"/>
      <c r="R14" s="300">
        <v>0</v>
      </c>
      <c r="S14" s="257">
        <v>0</v>
      </c>
      <c r="T14" s="257">
        <v>0</v>
      </c>
      <c r="U14" s="257">
        <v>0</v>
      </c>
      <c r="V14" s="257">
        <v>0</v>
      </c>
      <c r="W14" s="257">
        <v>0</v>
      </c>
      <c r="X14" s="301">
        <f t="shared" ref="X14:X15" si="7">SUM(R14:W14)</f>
        <v>0</v>
      </c>
      <c r="Y14" s="1327"/>
    </row>
    <row r="15" spans="1:25" s="49" customFormat="1" ht="12" customHeight="1">
      <c r="A15" s="1408"/>
      <c r="B15" s="1499"/>
      <c r="C15" s="1502"/>
      <c r="D15" s="1452"/>
      <c r="E15" s="1313"/>
      <c r="F15" s="1316"/>
      <c r="G15" s="1308"/>
      <c r="H15" s="46"/>
      <c r="I15" s="264" t="s">
        <v>369</v>
      </c>
      <c r="J15" s="254">
        <f>SUM(J13:J14)</f>
        <v>0</v>
      </c>
      <c r="K15" s="254">
        <v>0</v>
      </c>
      <c r="L15" s="254">
        <f>SUM(L13:L14)</f>
        <v>0</v>
      </c>
      <c r="M15" s="254">
        <f t="shared" ref="M15:N15" si="8">SUM(M13:M14)</f>
        <v>0</v>
      </c>
      <c r="N15" s="254">
        <f t="shared" si="8"/>
        <v>0</v>
      </c>
      <c r="O15" s="254">
        <v>0</v>
      </c>
      <c r="P15" s="265">
        <f t="shared" si="0"/>
        <v>0</v>
      </c>
      <c r="Q15" s="46"/>
      <c r="R15" s="296">
        <f>SUM(R13:R14)</f>
        <v>0</v>
      </c>
      <c r="S15" s="255">
        <v>0</v>
      </c>
      <c r="T15" s="255">
        <f t="shared" ref="T15:U15" si="9">SUM(T13:T14)</f>
        <v>0</v>
      </c>
      <c r="U15" s="255">
        <f t="shared" si="9"/>
        <v>0</v>
      </c>
      <c r="V15" s="258">
        <v>0</v>
      </c>
      <c r="W15" s="255">
        <v>0</v>
      </c>
      <c r="X15" s="297">
        <f t="shared" si="7"/>
        <v>0</v>
      </c>
      <c r="Y15" s="1328"/>
    </row>
    <row r="16" spans="1:25" s="49" customFormat="1" ht="12" customHeight="1">
      <c r="A16" s="1389">
        <v>4</v>
      </c>
      <c r="B16" s="1416" t="s">
        <v>61</v>
      </c>
      <c r="C16" s="1417" t="s">
        <v>62</v>
      </c>
      <c r="D16" s="1400" t="s">
        <v>40</v>
      </c>
      <c r="E16" s="1344">
        <v>170766</v>
      </c>
      <c r="F16" s="1320">
        <v>727741121</v>
      </c>
      <c r="G16" s="1305">
        <f>F16</f>
        <v>727741121</v>
      </c>
      <c r="H16" s="46"/>
      <c r="I16" s="458" t="s">
        <v>415</v>
      </c>
      <c r="J16" s="74">
        <v>0</v>
      </c>
      <c r="K16" s="74">
        <v>0</v>
      </c>
      <c r="L16" s="74">
        <v>0</v>
      </c>
      <c r="M16" s="74">
        <v>0</v>
      </c>
      <c r="N16" s="74">
        <v>0</v>
      </c>
      <c r="O16" s="74">
        <v>0</v>
      </c>
      <c r="P16" s="1490" t="s">
        <v>466</v>
      </c>
      <c r="Q16" s="46"/>
      <c r="R16" s="302">
        <v>0</v>
      </c>
      <c r="S16" s="81">
        <v>0</v>
      </c>
      <c r="T16" s="81">
        <v>0</v>
      </c>
      <c r="U16" s="81">
        <v>0</v>
      </c>
      <c r="V16" s="81">
        <v>0</v>
      </c>
      <c r="W16" s="81">
        <v>0</v>
      </c>
      <c r="X16" s="381">
        <f>SUM(R16:W16)</f>
        <v>0</v>
      </c>
      <c r="Y16" s="1329">
        <v>18293735</v>
      </c>
    </row>
    <row r="17" spans="1:25" s="49" customFormat="1" ht="12" customHeight="1">
      <c r="A17" s="1389"/>
      <c r="B17" s="1416"/>
      <c r="C17" s="1417"/>
      <c r="D17" s="1401"/>
      <c r="E17" s="1345"/>
      <c r="F17" s="1321"/>
      <c r="G17" s="1305"/>
      <c r="H17" s="46"/>
      <c r="I17" s="268" t="s">
        <v>465</v>
      </c>
      <c r="J17" s="75">
        <v>0</v>
      </c>
      <c r="K17" s="75">
        <v>0</v>
      </c>
      <c r="L17" s="75">
        <v>0</v>
      </c>
      <c r="M17" s="75">
        <v>0</v>
      </c>
      <c r="N17" s="75">
        <v>0</v>
      </c>
      <c r="O17" s="75">
        <v>0</v>
      </c>
      <c r="P17" s="1491"/>
      <c r="Q17" s="46"/>
      <c r="R17" s="382">
        <v>0</v>
      </c>
      <c r="S17" s="82">
        <v>0</v>
      </c>
      <c r="T17" s="82">
        <v>0</v>
      </c>
      <c r="U17" s="82">
        <v>0</v>
      </c>
      <c r="V17" s="82">
        <v>0</v>
      </c>
      <c r="W17" s="82">
        <v>0</v>
      </c>
      <c r="X17" s="383">
        <f>SUM(R17:W17)</f>
        <v>0</v>
      </c>
      <c r="Y17" s="1330"/>
    </row>
    <row r="18" spans="1:25" s="49" customFormat="1" ht="12" customHeight="1">
      <c r="A18" s="1389"/>
      <c r="B18" s="1416"/>
      <c r="C18" s="1417"/>
      <c r="D18" s="1402"/>
      <c r="E18" s="1346"/>
      <c r="F18" s="1322"/>
      <c r="G18" s="1305"/>
      <c r="H18" s="46"/>
      <c r="I18" s="270" t="s">
        <v>369</v>
      </c>
      <c r="J18" s="77">
        <f>SUM(J16:J17)</f>
        <v>0</v>
      </c>
      <c r="K18" s="77">
        <f>SUM(K16:K17)</f>
        <v>0</v>
      </c>
      <c r="L18" s="77">
        <f t="shared" ref="L18:N18" si="10">SUM(L16:L17)</f>
        <v>0</v>
      </c>
      <c r="M18" s="77">
        <f t="shared" si="10"/>
        <v>0</v>
      </c>
      <c r="N18" s="77">
        <f t="shared" si="10"/>
        <v>0</v>
      </c>
      <c r="O18" s="77">
        <f>SUM(O16:O17)</f>
        <v>0</v>
      </c>
      <c r="P18" s="1492"/>
      <c r="Q18" s="46"/>
      <c r="R18" s="303">
        <f>SUM(R16:R17)</f>
        <v>0</v>
      </c>
      <c r="S18" s="83">
        <f t="shared" ref="S18:W18" si="11">SUM(S16:S17)</f>
        <v>0</v>
      </c>
      <c r="T18" s="83">
        <f t="shared" si="11"/>
        <v>0</v>
      </c>
      <c r="U18" s="83">
        <f t="shared" si="11"/>
        <v>0</v>
      </c>
      <c r="V18" s="83">
        <f t="shared" si="11"/>
        <v>0</v>
      </c>
      <c r="W18" s="83">
        <f t="shared" si="11"/>
        <v>0</v>
      </c>
      <c r="X18" s="304">
        <v>18490000</v>
      </c>
      <c r="Y18" s="1331"/>
    </row>
    <row r="19" spans="1:25" s="49" customFormat="1" ht="12" customHeight="1">
      <c r="A19" s="1390">
        <v>5</v>
      </c>
      <c r="B19" s="1338" t="s">
        <v>61</v>
      </c>
      <c r="C19" s="1339" t="s">
        <v>66</v>
      </c>
      <c r="D19" s="1335" t="s">
        <v>40</v>
      </c>
      <c r="E19" s="1311">
        <v>2395</v>
      </c>
      <c r="F19" s="1311">
        <v>686482.5</v>
      </c>
      <c r="G19" s="1493">
        <f>F19</f>
        <v>686482.5</v>
      </c>
      <c r="H19" s="46"/>
      <c r="I19" s="271" t="s">
        <v>415</v>
      </c>
      <c r="J19" s="459">
        <v>218</v>
      </c>
      <c r="K19" s="459">
        <v>29</v>
      </c>
      <c r="L19" s="459">
        <v>0</v>
      </c>
      <c r="M19" s="459">
        <v>0</v>
      </c>
      <c r="N19" s="459">
        <v>1</v>
      </c>
      <c r="O19" s="459">
        <v>262</v>
      </c>
      <c r="P19" s="460">
        <f t="shared" ref="P19:P21" si="12">SUM(J19:O19)</f>
        <v>510</v>
      </c>
      <c r="Q19" s="461"/>
      <c r="R19" s="462">
        <v>194181.23</v>
      </c>
      <c r="S19" s="463">
        <v>223.45</v>
      </c>
      <c r="T19" s="463">
        <v>0</v>
      </c>
      <c r="U19" s="463">
        <v>0</v>
      </c>
      <c r="V19" s="463">
        <v>0.48</v>
      </c>
      <c r="W19" s="463">
        <v>315.92</v>
      </c>
      <c r="X19" s="464">
        <f t="shared" ref="X19:X21" si="13">SUM(R19:W19)</f>
        <v>194721.08000000005</v>
      </c>
      <c r="Y19" s="1326">
        <f>X21</f>
        <v>194756.19000000003</v>
      </c>
    </row>
    <row r="20" spans="1:25" s="49" customFormat="1" ht="12" customHeight="1">
      <c r="A20" s="1390"/>
      <c r="B20" s="1338"/>
      <c r="C20" s="1339"/>
      <c r="D20" s="1336"/>
      <c r="E20" s="1312"/>
      <c r="F20" s="1312"/>
      <c r="G20" s="1493"/>
      <c r="H20" s="46"/>
      <c r="I20" s="272" t="s">
        <v>465</v>
      </c>
      <c r="J20" s="465">
        <v>6</v>
      </c>
      <c r="K20" s="465">
        <v>0</v>
      </c>
      <c r="L20" s="465">
        <v>0</v>
      </c>
      <c r="M20" s="465">
        <v>0</v>
      </c>
      <c r="N20" s="465">
        <v>0</v>
      </c>
      <c r="O20" s="465">
        <v>0</v>
      </c>
      <c r="P20" s="466">
        <f t="shared" si="12"/>
        <v>6</v>
      </c>
      <c r="Q20" s="461"/>
      <c r="R20" s="467">
        <v>35.11</v>
      </c>
      <c r="S20" s="468">
        <v>0</v>
      </c>
      <c r="T20" s="468">
        <v>0</v>
      </c>
      <c r="U20" s="468">
        <v>0</v>
      </c>
      <c r="V20" s="468">
        <v>0</v>
      </c>
      <c r="W20" s="468">
        <v>0</v>
      </c>
      <c r="X20" s="469">
        <f t="shared" si="13"/>
        <v>35.11</v>
      </c>
      <c r="Y20" s="1327"/>
    </row>
    <row r="21" spans="1:25" s="49" customFormat="1" ht="12" customHeight="1">
      <c r="A21" s="1390"/>
      <c r="B21" s="1338"/>
      <c r="C21" s="1339"/>
      <c r="D21" s="1337"/>
      <c r="E21" s="1313"/>
      <c r="F21" s="1313"/>
      <c r="G21" s="1493"/>
      <c r="H21" s="46"/>
      <c r="I21" s="273" t="s">
        <v>369</v>
      </c>
      <c r="J21" s="470">
        <f>SUM(J19:J20)</f>
        <v>224</v>
      </c>
      <c r="K21" s="470">
        <f t="shared" ref="K21:O21" si="14">SUM(K19:K20)</f>
        <v>29</v>
      </c>
      <c r="L21" s="470">
        <f t="shared" si="14"/>
        <v>0</v>
      </c>
      <c r="M21" s="470">
        <f t="shared" si="14"/>
        <v>0</v>
      </c>
      <c r="N21" s="470">
        <f t="shared" si="14"/>
        <v>1</v>
      </c>
      <c r="O21" s="470">
        <f t="shared" si="14"/>
        <v>262</v>
      </c>
      <c r="P21" s="471">
        <f t="shared" si="12"/>
        <v>516</v>
      </c>
      <c r="Q21" s="461"/>
      <c r="R21" s="296">
        <f>SUM(R19:R20)</f>
        <v>194216.34</v>
      </c>
      <c r="S21" s="255">
        <f>SUM(S19:S20)</f>
        <v>223.45</v>
      </c>
      <c r="T21" s="255">
        <f t="shared" ref="T21:W21" si="15">SUM(T19:T20)</f>
        <v>0</v>
      </c>
      <c r="U21" s="255">
        <f t="shared" si="15"/>
        <v>0</v>
      </c>
      <c r="V21" s="255">
        <f t="shared" si="15"/>
        <v>0.48</v>
      </c>
      <c r="W21" s="255">
        <f t="shared" si="15"/>
        <v>315.92</v>
      </c>
      <c r="X21" s="297">
        <f t="shared" si="13"/>
        <v>194756.19000000003</v>
      </c>
      <c r="Y21" s="1328"/>
    </row>
    <row r="22" spans="1:25" s="476" customFormat="1" ht="12" customHeight="1">
      <c r="A22" s="1389">
        <v>6</v>
      </c>
      <c r="B22" s="1416" t="s">
        <v>69</v>
      </c>
      <c r="C22" s="1417" t="s">
        <v>71</v>
      </c>
      <c r="D22" s="1400" t="s">
        <v>436</v>
      </c>
      <c r="E22" s="1344">
        <v>73.88</v>
      </c>
      <c r="F22" s="1320">
        <v>1118.48</v>
      </c>
      <c r="G22" s="1476">
        <f>F22*0.5113</f>
        <v>571.87882400000001</v>
      </c>
      <c r="H22" s="461"/>
      <c r="I22" s="472" t="s">
        <v>415</v>
      </c>
      <c r="J22" s="74">
        <v>1363</v>
      </c>
      <c r="K22" s="74">
        <v>149</v>
      </c>
      <c r="L22" s="74">
        <v>4</v>
      </c>
      <c r="M22" s="473"/>
      <c r="N22" s="74">
        <v>222</v>
      </c>
      <c r="O22" s="74">
        <v>121</v>
      </c>
      <c r="P22" s="267">
        <f t="shared" si="0"/>
        <v>1859</v>
      </c>
      <c r="Q22" s="461"/>
      <c r="R22" s="474">
        <v>11294.38</v>
      </c>
      <c r="S22" s="81">
        <v>1372</v>
      </c>
      <c r="T22" s="81">
        <v>501</v>
      </c>
      <c r="U22" s="81">
        <v>0</v>
      </c>
      <c r="V22" s="81">
        <v>504.59</v>
      </c>
      <c r="W22" s="81">
        <v>3624</v>
      </c>
      <c r="X22" s="475">
        <f t="shared" ref="X22:X24" si="16">SUM(R22:W22)</f>
        <v>17295.97</v>
      </c>
      <c r="Y22" s="1329">
        <f>X24*0.5113</f>
        <v>8843.4294609999997</v>
      </c>
    </row>
    <row r="23" spans="1:25" s="476" customFormat="1" ht="12" customHeight="1">
      <c r="A23" s="1389"/>
      <c r="B23" s="1416"/>
      <c r="C23" s="1417"/>
      <c r="D23" s="1401"/>
      <c r="E23" s="1345"/>
      <c r="F23" s="1321"/>
      <c r="G23" s="1477"/>
      <c r="H23" s="461"/>
      <c r="I23" s="477" t="s">
        <v>465</v>
      </c>
      <c r="J23" s="478">
        <v>217</v>
      </c>
      <c r="K23" s="478">
        <v>7</v>
      </c>
      <c r="L23" s="478">
        <v>0</v>
      </c>
      <c r="M23" s="106">
        <v>0</v>
      </c>
      <c r="N23" s="106">
        <v>5</v>
      </c>
      <c r="O23" s="106">
        <v>0</v>
      </c>
      <c r="P23" s="479">
        <f t="shared" si="0"/>
        <v>229</v>
      </c>
      <c r="Q23" s="461"/>
      <c r="R23" s="382">
        <v>0</v>
      </c>
      <c r="S23" s="82">
        <v>0</v>
      </c>
      <c r="T23" s="82">
        <v>0</v>
      </c>
      <c r="U23" s="82">
        <v>0</v>
      </c>
      <c r="V23" s="82">
        <v>0</v>
      </c>
      <c r="W23" s="82">
        <v>0</v>
      </c>
      <c r="X23" s="480">
        <f t="shared" si="16"/>
        <v>0</v>
      </c>
      <c r="Y23" s="1330"/>
    </row>
    <row r="24" spans="1:25" s="476" customFormat="1" ht="12" customHeight="1">
      <c r="A24" s="1389"/>
      <c r="B24" s="1416"/>
      <c r="C24" s="1417"/>
      <c r="D24" s="1402"/>
      <c r="E24" s="1346"/>
      <c r="F24" s="1322"/>
      <c r="G24" s="1478"/>
      <c r="H24" s="461"/>
      <c r="I24" s="270" t="s">
        <v>369</v>
      </c>
      <c r="J24" s="481">
        <f t="shared" ref="J24:P24" si="17">SUM(J22:J23)</f>
        <v>1580</v>
      </c>
      <c r="K24" s="481">
        <f t="shared" si="17"/>
        <v>156</v>
      </c>
      <c r="L24" s="481">
        <f t="shared" si="17"/>
        <v>4</v>
      </c>
      <c r="M24" s="77">
        <f t="shared" si="17"/>
        <v>0</v>
      </c>
      <c r="N24" s="77">
        <f t="shared" si="17"/>
        <v>227</v>
      </c>
      <c r="O24" s="481">
        <f t="shared" si="17"/>
        <v>121</v>
      </c>
      <c r="P24" s="482">
        <f t="shared" si="17"/>
        <v>2088</v>
      </c>
      <c r="Q24" s="461"/>
      <c r="R24" s="303">
        <f t="shared" ref="R24:W24" si="18">SUM(R22:R23)</f>
        <v>11294.38</v>
      </c>
      <c r="S24" s="83">
        <f t="shared" si="18"/>
        <v>1372</v>
      </c>
      <c r="T24" s="83">
        <f t="shared" si="18"/>
        <v>501</v>
      </c>
      <c r="U24" s="83">
        <f t="shared" si="18"/>
        <v>0</v>
      </c>
      <c r="V24" s="83">
        <f t="shared" si="18"/>
        <v>504.59</v>
      </c>
      <c r="W24" s="83">
        <f t="shared" si="18"/>
        <v>3624</v>
      </c>
      <c r="X24" s="304">
        <f t="shared" si="16"/>
        <v>17295.97</v>
      </c>
      <c r="Y24" s="1331"/>
    </row>
    <row r="25" spans="1:25" s="49" customFormat="1" ht="12" customHeight="1">
      <c r="A25" s="1390">
        <v>7</v>
      </c>
      <c r="B25" s="1338" t="s">
        <v>80</v>
      </c>
      <c r="C25" s="1339" t="s">
        <v>81</v>
      </c>
      <c r="D25" s="1335" t="s">
        <v>437</v>
      </c>
      <c r="E25" s="1444">
        <v>41507</v>
      </c>
      <c r="F25" s="1421">
        <v>0</v>
      </c>
      <c r="G25" s="1421">
        <f>F25*1.03864</f>
        <v>0</v>
      </c>
      <c r="H25" s="46"/>
      <c r="I25" s="261" t="s">
        <v>415</v>
      </c>
      <c r="J25" s="483">
        <v>876</v>
      </c>
      <c r="K25" s="252">
        <v>2435</v>
      </c>
      <c r="L25" s="252">
        <v>3667</v>
      </c>
      <c r="M25" s="252">
        <v>0</v>
      </c>
      <c r="N25" s="252">
        <v>0</v>
      </c>
      <c r="O25" s="252">
        <v>225127</v>
      </c>
      <c r="P25" s="484">
        <f t="shared" ref="P25:P44" si="19">SUM(J25:O25)</f>
        <v>232105</v>
      </c>
      <c r="Q25" s="46"/>
      <c r="R25" s="485">
        <v>0</v>
      </c>
      <c r="S25" s="486">
        <v>0</v>
      </c>
      <c r="T25" s="486">
        <v>0</v>
      </c>
      <c r="U25" s="486">
        <v>0</v>
      </c>
      <c r="V25" s="486">
        <v>0</v>
      </c>
      <c r="W25" s="486">
        <v>0</v>
      </c>
      <c r="X25" s="487">
        <v>2984000</v>
      </c>
      <c r="Y25" s="1332">
        <f>X27/1.03864</f>
        <v>3376530.8480320419</v>
      </c>
    </row>
    <row r="26" spans="1:25" s="49" customFormat="1" ht="12" customHeight="1">
      <c r="A26" s="1390"/>
      <c r="B26" s="1338"/>
      <c r="C26" s="1339"/>
      <c r="D26" s="1336"/>
      <c r="E26" s="1445"/>
      <c r="F26" s="1422"/>
      <c r="G26" s="1422"/>
      <c r="H26" s="46"/>
      <c r="I26" s="263" t="s">
        <v>465</v>
      </c>
      <c r="J26" s="488">
        <v>37</v>
      </c>
      <c r="K26" s="253">
        <v>2087</v>
      </c>
      <c r="L26" s="253">
        <v>116</v>
      </c>
      <c r="M26" s="253">
        <v>0</v>
      </c>
      <c r="N26" s="253">
        <v>0</v>
      </c>
      <c r="O26" s="253">
        <v>41188</v>
      </c>
      <c r="P26" s="489">
        <f t="shared" si="19"/>
        <v>43428</v>
      </c>
      <c r="Q26" s="46"/>
      <c r="R26" s="490">
        <v>0</v>
      </c>
      <c r="S26" s="491">
        <v>0</v>
      </c>
      <c r="T26" s="491">
        <v>0</v>
      </c>
      <c r="U26" s="491">
        <v>0</v>
      </c>
      <c r="V26" s="491">
        <v>0</v>
      </c>
      <c r="W26" s="491">
        <v>0</v>
      </c>
      <c r="X26" s="492">
        <v>523000</v>
      </c>
      <c r="Y26" s="1333"/>
    </row>
    <row r="27" spans="1:25" s="49" customFormat="1" ht="12" customHeight="1">
      <c r="A27" s="1390"/>
      <c r="B27" s="1338"/>
      <c r="C27" s="1339"/>
      <c r="D27" s="1337"/>
      <c r="E27" s="1446"/>
      <c r="F27" s="1423"/>
      <c r="G27" s="1423"/>
      <c r="H27" s="46"/>
      <c r="I27" s="264" t="s">
        <v>369</v>
      </c>
      <c r="J27" s="493">
        <f>SUM(J25:J26)</f>
        <v>913</v>
      </c>
      <c r="K27" s="470">
        <f t="shared" ref="K27:O27" si="20">SUM(K25:K26)</f>
        <v>4522</v>
      </c>
      <c r="L27" s="470">
        <f t="shared" si="20"/>
        <v>3783</v>
      </c>
      <c r="M27" s="470">
        <f t="shared" si="20"/>
        <v>0</v>
      </c>
      <c r="N27" s="470">
        <v>0</v>
      </c>
      <c r="O27" s="470">
        <f t="shared" si="20"/>
        <v>266315</v>
      </c>
      <c r="P27" s="471">
        <f t="shared" si="19"/>
        <v>275533</v>
      </c>
      <c r="Q27" s="46"/>
      <c r="R27" s="494">
        <v>0</v>
      </c>
      <c r="S27" s="495">
        <f t="shared" ref="S27" si="21">SUM(S25:S26)</f>
        <v>0</v>
      </c>
      <c r="T27" s="495">
        <f t="shared" ref="T27" si="22">SUM(T25:T26)</f>
        <v>0</v>
      </c>
      <c r="U27" s="495">
        <f t="shared" ref="U27" si="23">SUM(U25:U26)</f>
        <v>0</v>
      </c>
      <c r="V27" s="495">
        <f t="shared" ref="V27" si="24">SUM(V25:V26)</f>
        <v>0</v>
      </c>
      <c r="W27" s="495">
        <f t="shared" ref="W27" si="25">SUM(W25:W26)</f>
        <v>0</v>
      </c>
      <c r="X27" s="496">
        <f>SUM(X25:X26)</f>
        <v>3507000</v>
      </c>
      <c r="Y27" s="1334"/>
    </row>
    <row r="28" spans="1:25" s="49" customFormat="1" ht="12" customHeight="1">
      <c r="A28" s="1410">
        <v>8</v>
      </c>
      <c r="B28" s="1441" t="s">
        <v>86</v>
      </c>
      <c r="C28" s="1459" t="s">
        <v>87</v>
      </c>
      <c r="D28" s="1400" t="s">
        <v>40</v>
      </c>
      <c r="E28" s="1344">
        <v>31</v>
      </c>
      <c r="F28" s="1320">
        <v>651</v>
      </c>
      <c r="G28" s="1476">
        <f>F28</f>
        <v>651</v>
      </c>
      <c r="H28" s="46"/>
      <c r="I28" s="268" t="s">
        <v>415</v>
      </c>
      <c r="J28" s="74">
        <v>13</v>
      </c>
      <c r="K28" s="74">
        <v>59</v>
      </c>
      <c r="L28" s="74">
        <v>0</v>
      </c>
      <c r="M28" s="74">
        <v>13</v>
      </c>
      <c r="N28" s="74">
        <v>13</v>
      </c>
      <c r="O28" s="74">
        <v>0</v>
      </c>
      <c r="P28" s="267">
        <f t="shared" si="19"/>
        <v>98</v>
      </c>
      <c r="Q28" s="46"/>
      <c r="R28" s="302">
        <v>0</v>
      </c>
      <c r="S28" s="81">
        <v>0</v>
      </c>
      <c r="T28" s="81">
        <v>0</v>
      </c>
      <c r="U28" s="81">
        <v>0</v>
      </c>
      <c r="V28" s="81">
        <v>0</v>
      </c>
      <c r="W28" s="81">
        <v>0</v>
      </c>
      <c r="X28" s="381">
        <f t="shared" ref="X28:X29" si="26">SUM(R28:W28)</f>
        <v>0</v>
      </c>
      <c r="Y28" s="1329">
        <f>X30</f>
        <v>7000</v>
      </c>
    </row>
    <row r="29" spans="1:25" s="49" customFormat="1" ht="12" customHeight="1">
      <c r="A29" s="1411"/>
      <c r="B29" s="1442"/>
      <c r="C29" s="1460"/>
      <c r="D29" s="1401"/>
      <c r="E29" s="1345"/>
      <c r="F29" s="1321"/>
      <c r="G29" s="1477"/>
      <c r="H29" s="46"/>
      <c r="I29" s="268" t="s">
        <v>465</v>
      </c>
      <c r="J29" s="478">
        <v>0</v>
      </c>
      <c r="K29" s="478">
        <v>0</v>
      </c>
      <c r="L29" s="478">
        <v>0</v>
      </c>
      <c r="M29" s="478">
        <v>0</v>
      </c>
      <c r="N29" s="75">
        <v>0</v>
      </c>
      <c r="O29" s="75">
        <v>0</v>
      </c>
      <c r="P29" s="269">
        <f t="shared" si="19"/>
        <v>0</v>
      </c>
      <c r="Q29" s="46"/>
      <c r="R29" s="382">
        <v>0</v>
      </c>
      <c r="S29" s="497">
        <v>0</v>
      </c>
      <c r="T29" s="82">
        <v>0</v>
      </c>
      <c r="U29" s="82">
        <v>0</v>
      </c>
      <c r="V29" s="82">
        <v>0</v>
      </c>
      <c r="W29" s="82">
        <v>0</v>
      </c>
      <c r="X29" s="383">
        <f t="shared" si="26"/>
        <v>0</v>
      </c>
      <c r="Y29" s="1330"/>
    </row>
    <row r="30" spans="1:25" s="49" customFormat="1" ht="12" customHeight="1">
      <c r="A30" s="1412"/>
      <c r="B30" s="1443"/>
      <c r="C30" s="1461"/>
      <c r="D30" s="1402"/>
      <c r="E30" s="1346"/>
      <c r="F30" s="1322"/>
      <c r="G30" s="1478"/>
      <c r="H30" s="46"/>
      <c r="I30" s="270" t="s">
        <v>369</v>
      </c>
      <c r="J30" s="481">
        <f>SUM(J28:J29)</f>
        <v>13</v>
      </c>
      <c r="K30" s="481">
        <f>SUM(K28:K29)</f>
        <v>59</v>
      </c>
      <c r="L30" s="481">
        <f t="shared" ref="L30" si="27">SUM(L28:L29)</f>
        <v>0</v>
      </c>
      <c r="M30" s="481">
        <f>SUM(M28:M29)</f>
        <v>13</v>
      </c>
      <c r="N30" s="77">
        <f>SUM(N28:N29)</f>
        <v>13</v>
      </c>
      <c r="O30" s="77">
        <f>SUM(O28:O29)</f>
        <v>0</v>
      </c>
      <c r="P30" s="274">
        <f t="shared" si="19"/>
        <v>98</v>
      </c>
      <c r="Q30" s="46"/>
      <c r="R30" s="303">
        <f>SUM(R28:R29)</f>
        <v>0</v>
      </c>
      <c r="S30" s="498">
        <f t="shared" ref="S30:W30" si="28">SUM(S28:S29)</f>
        <v>0</v>
      </c>
      <c r="T30" s="83">
        <f>SUM(T28:T29)</f>
        <v>0</v>
      </c>
      <c r="U30" s="83">
        <f t="shared" si="28"/>
        <v>0</v>
      </c>
      <c r="V30" s="83">
        <f t="shared" si="28"/>
        <v>0</v>
      </c>
      <c r="W30" s="83">
        <f t="shared" si="28"/>
        <v>0</v>
      </c>
      <c r="X30" s="304">
        <v>7000</v>
      </c>
      <c r="Y30" s="1331"/>
    </row>
    <row r="31" spans="1:25" s="49" customFormat="1" ht="12" customHeight="1">
      <c r="A31" s="1390">
        <v>9</v>
      </c>
      <c r="B31" s="1338" t="s">
        <v>96</v>
      </c>
      <c r="C31" s="1339" t="s">
        <v>97</v>
      </c>
      <c r="D31" s="1335" t="s">
        <v>438</v>
      </c>
      <c r="E31" s="1311" t="s">
        <v>467</v>
      </c>
      <c r="F31" s="1424">
        <v>12656185</v>
      </c>
      <c r="G31" s="1494" t="s">
        <v>468</v>
      </c>
      <c r="H31" s="46"/>
      <c r="I31" s="261" t="s">
        <v>415</v>
      </c>
      <c r="J31" s="252">
        <v>3138</v>
      </c>
      <c r="K31" s="252">
        <v>9</v>
      </c>
      <c r="L31" s="252">
        <v>94</v>
      </c>
      <c r="M31" s="252">
        <v>0</v>
      </c>
      <c r="N31" s="252">
        <v>598</v>
      </c>
      <c r="O31" s="252">
        <v>44</v>
      </c>
      <c r="P31" s="275">
        <f t="shared" si="19"/>
        <v>3883</v>
      </c>
      <c r="Q31" s="46"/>
      <c r="R31" s="499">
        <v>1507250</v>
      </c>
      <c r="S31" s="500">
        <v>1782</v>
      </c>
      <c r="T31" s="500">
        <v>2940844</v>
      </c>
      <c r="U31" s="500" t="s">
        <v>469</v>
      </c>
      <c r="V31" s="500">
        <v>341090</v>
      </c>
      <c r="W31" s="500">
        <v>11257</v>
      </c>
      <c r="X31" s="501">
        <v>4802222</v>
      </c>
      <c r="Y31" s="1487">
        <v>198806</v>
      </c>
    </row>
    <row r="32" spans="1:25" s="49" customFormat="1" ht="12" customHeight="1">
      <c r="A32" s="1390"/>
      <c r="B32" s="1338"/>
      <c r="C32" s="1339"/>
      <c r="D32" s="1336"/>
      <c r="E32" s="1312"/>
      <c r="F32" s="1425"/>
      <c r="G32" s="1495"/>
      <c r="H32" s="46"/>
      <c r="I32" s="263" t="s">
        <v>465</v>
      </c>
      <c r="J32" s="253">
        <v>47</v>
      </c>
      <c r="K32" s="253">
        <v>1</v>
      </c>
      <c r="L32" s="253">
        <v>0</v>
      </c>
      <c r="M32" s="253">
        <v>0</v>
      </c>
      <c r="N32" s="253">
        <v>2</v>
      </c>
      <c r="O32" s="253">
        <v>105</v>
      </c>
      <c r="P32" s="262">
        <f t="shared" si="19"/>
        <v>155</v>
      </c>
      <c r="Q32" s="46"/>
      <c r="R32" s="502">
        <v>20045</v>
      </c>
      <c r="S32" s="503" t="s">
        <v>417</v>
      </c>
      <c r="T32" s="503" t="s">
        <v>419</v>
      </c>
      <c r="U32" s="503" t="s">
        <v>469</v>
      </c>
      <c r="V32" s="503">
        <v>471</v>
      </c>
      <c r="W32" s="503">
        <v>316</v>
      </c>
      <c r="X32" s="504">
        <v>20832</v>
      </c>
      <c r="Y32" s="1488"/>
    </row>
    <row r="33" spans="1:25" s="49" customFormat="1" ht="12" customHeight="1">
      <c r="A33" s="1390"/>
      <c r="B33" s="1338"/>
      <c r="C33" s="1339"/>
      <c r="D33" s="1337"/>
      <c r="E33" s="1313"/>
      <c r="F33" s="1426"/>
      <c r="G33" s="1496"/>
      <c r="H33" s="46"/>
      <c r="I33" s="264" t="s">
        <v>369</v>
      </c>
      <c r="J33" s="254">
        <f>SUM(J31:J32)</f>
        <v>3185</v>
      </c>
      <c r="K33" s="254">
        <f t="shared" ref="K33:O33" si="29">SUM(K31:K32)</f>
        <v>10</v>
      </c>
      <c r="L33" s="254">
        <f t="shared" si="29"/>
        <v>94</v>
      </c>
      <c r="M33" s="254">
        <f t="shared" si="29"/>
        <v>0</v>
      </c>
      <c r="N33" s="254">
        <f t="shared" si="29"/>
        <v>600</v>
      </c>
      <c r="O33" s="254">
        <f t="shared" si="29"/>
        <v>149</v>
      </c>
      <c r="P33" s="265">
        <f t="shared" si="19"/>
        <v>4038</v>
      </c>
      <c r="Q33" s="46"/>
      <c r="R33" s="505">
        <v>1527295</v>
      </c>
      <c r="S33" s="506">
        <v>1782</v>
      </c>
      <c r="T33" s="506">
        <v>2940844</v>
      </c>
      <c r="U33" s="506" t="s">
        <v>469</v>
      </c>
      <c r="V33" s="506">
        <v>341561</v>
      </c>
      <c r="W33" s="506">
        <v>11573</v>
      </c>
      <c r="X33" s="507">
        <v>4823054</v>
      </c>
      <c r="Y33" s="1489"/>
    </row>
    <row r="34" spans="1:25" s="49" customFormat="1" ht="12" customHeight="1">
      <c r="A34" s="1409">
        <v>10</v>
      </c>
      <c r="B34" s="1435" t="s">
        <v>107</v>
      </c>
      <c r="C34" s="1436" t="s">
        <v>418</v>
      </c>
      <c r="D34" s="1403" t="s">
        <v>40</v>
      </c>
      <c r="E34" s="1453">
        <v>103436</v>
      </c>
      <c r="F34" s="1370">
        <v>127764000</v>
      </c>
      <c r="G34" s="1361">
        <f>F34</f>
        <v>127764000</v>
      </c>
      <c r="H34" s="46"/>
      <c r="I34" s="458" t="s">
        <v>415</v>
      </c>
      <c r="J34" s="74">
        <v>0</v>
      </c>
      <c r="K34" s="74">
        <v>0</v>
      </c>
      <c r="L34" s="74">
        <v>0</v>
      </c>
      <c r="M34" s="74">
        <v>0</v>
      </c>
      <c r="N34" s="74">
        <v>0</v>
      </c>
      <c r="O34" s="74">
        <v>0</v>
      </c>
      <c r="P34" s="508">
        <f t="shared" si="19"/>
        <v>0</v>
      </c>
      <c r="Q34" s="46"/>
      <c r="R34" s="305">
        <v>0</v>
      </c>
      <c r="S34" s="78">
        <v>0</v>
      </c>
      <c r="T34" s="78">
        <v>0</v>
      </c>
      <c r="U34" s="78">
        <v>0</v>
      </c>
      <c r="V34" s="78">
        <v>0</v>
      </c>
      <c r="W34" s="78">
        <v>0</v>
      </c>
      <c r="X34" s="306">
        <f t="shared" ref="X34:X35" si="30">SUM(R34:W34)</f>
        <v>0</v>
      </c>
      <c r="Y34" s="1481">
        <f>X36</f>
        <v>11877000</v>
      </c>
    </row>
    <row r="35" spans="1:25" s="49" customFormat="1" ht="12" customHeight="1">
      <c r="A35" s="1409"/>
      <c r="B35" s="1435"/>
      <c r="C35" s="1436"/>
      <c r="D35" s="1404"/>
      <c r="E35" s="1454"/>
      <c r="F35" s="1371"/>
      <c r="G35" s="1361"/>
      <c r="H35" s="46"/>
      <c r="I35" s="268" t="s">
        <v>465</v>
      </c>
      <c r="J35" s="75">
        <v>0</v>
      </c>
      <c r="K35" s="75">
        <v>0</v>
      </c>
      <c r="L35" s="75">
        <v>0</v>
      </c>
      <c r="M35" s="75">
        <v>0</v>
      </c>
      <c r="N35" s="75">
        <v>0</v>
      </c>
      <c r="O35" s="75">
        <v>0</v>
      </c>
      <c r="P35" s="276">
        <f t="shared" si="19"/>
        <v>0</v>
      </c>
      <c r="Q35" s="46"/>
      <c r="R35" s="307">
        <v>0</v>
      </c>
      <c r="S35" s="79">
        <v>0</v>
      </c>
      <c r="T35" s="79">
        <v>0</v>
      </c>
      <c r="U35" s="79">
        <v>0</v>
      </c>
      <c r="V35" s="79">
        <v>0</v>
      </c>
      <c r="W35" s="79">
        <v>0</v>
      </c>
      <c r="X35" s="308">
        <f t="shared" si="30"/>
        <v>0</v>
      </c>
      <c r="Y35" s="1482"/>
    </row>
    <row r="36" spans="1:25" s="49" customFormat="1" ht="12" customHeight="1">
      <c r="A36" s="1409"/>
      <c r="B36" s="1435"/>
      <c r="C36" s="1436"/>
      <c r="D36" s="1405"/>
      <c r="E36" s="1455"/>
      <c r="F36" s="1372"/>
      <c r="G36" s="1361"/>
      <c r="H36" s="46"/>
      <c r="I36" s="270" t="s">
        <v>369</v>
      </c>
      <c r="J36" s="76">
        <f>SUM(J34:J35)</f>
        <v>0</v>
      </c>
      <c r="K36" s="76">
        <v>0</v>
      </c>
      <c r="L36" s="76">
        <f t="shared" ref="L36" si="31">SUM(L34:L35)</f>
        <v>0</v>
      </c>
      <c r="M36" s="76">
        <f t="shared" ref="M36" si="32">SUM(M34:M35)</f>
        <v>0</v>
      </c>
      <c r="N36" s="76">
        <f t="shared" ref="N36" si="33">SUM(N34:N35)</f>
        <v>0</v>
      </c>
      <c r="O36" s="76">
        <f>SUM(O34:O35)</f>
        <v>0</v>
      </c>
      <c r="P36" s="277">
        <f t="shared" si="19"/>
        <v>0</v>
      </c>
      <c r="Q36" s="46"/>
      <c r="R36" s="309">
        <f>SUM(R34:R35)</f>
        <v>0</v>
      </c>
      <c r="S36" s="80">
        <f t="shared" ref="S36" si="34">SUM(S34:S35)</f>
        <v>0</v>
      </c>
      <c r="T36" s="80">
        <f t="shared" ref="T36" si="35">SUM(T34:T35)</f>
        <v>0</v>
      </c>
      <c r="U36" s="80">
        <f t="shared" ref="U36" si="36">SUM(U34:U35)</f>
        <v>0</v>
      </c>
      <c r="V36" s="80">
        <f t="shared" ref="V36" si="37">SUM(V34:V35)</f>
        <v>0</v>
      </c>
      <c r="W36" s="80">
        <f t="shared" ref="W36" si="38">SUM(W34:W35)</f>
        <v>0</v>
      </c>
      <c r="X36" s="310">
        <v>11877000</v>
      </c>
      <c r="Y36" s="1483"/>
    </row>
    <row r="37" spans="1:25" s="49" customFormat="1" ht="12" customHeight="1">
      <c r="A37" s="1390">
        <v>11</v>
      </c>
      <c r="B37" s="1338" t="s">
        <v>115</v>
      </c>
      <c r="C37" s="1339" t="s">
        <v>116</v>
      </c>
      <c r="D37" s="1335" t="s">
        <v>439</v>
      </c>
      <c r="E37" s="1311">
        <v>36316</v>
      </c>
      <c r="F37" s="1314"/>
      <c r="G37" s="1306">
        <v>20847</v>
      </c>
      <c r="H37" s="46"/>
      <c r="I37" s="261" t="s">
        <v>415</v>
      </c>
      <c r="J37" s="252">
        <v>0</v>
      </c>
      <c r="K37" s="252">
        <v>0</v>
      </c>
      <c r="L37" s="252">
        <v>0</v>
      </c>
      <c r="M37" s="252">
        <v>0</v>
      </c>
      <c r="N37" s="252">
        <v>0</v>
      </c>
      <c r="O37" s="252">
        <v>0</v>
      </c>
      <c r="P37" s="275">
        <f t="shared" si="19"/>
        <v>0</v>
      </c>
      <c r="Q37" s="46"/>
      <c r="R37" s="298">
        <v>0</v>
      </c>
      <c r="S37" s="256">
        <v>0</v>
      </c>
      <c r="T37" s="256">
        <v>0</v>
      </c>
      <c r="U37" s="256">
        <v>0</v>
      </c>
      <c r="V37" s="256">
        <v>0</v>
      </c>
      <c r="W37" s="256">
        <v>0</v>
      </c>
      <c r="X37" s="299">
        <f t="shared" ref="X37:X38" si="39">SUM(R37:W37)</f>
        <v>0</v>
      </c>
      <c r="Y37" s="1326">
        <v>1521000</v>
      </c>
    </row>
    <row r="38" spans="1:25" s="49" customFormat="1" ht="12" customHeight="1">
      <c r="A38" s="1390"/>
      <c r="B38" s="1338"/>
      <c r="C38" s="1339"/>
      <c r="D38" s="1336"/>
      <c r="E38" s="1312"/>
      <c r="F38" s="1315"/>
      <c r="G38" s="1307"/>
      <c r="H38" s="46"/>
      <c r="I38" s="263" t="s">
        <v>465</v>
      </c>
      <c r="J38" s="253">
        <v>0</v>
      </c>
      <c r="K38" s="253">
        <v>0</v>
      </c>
      <c r="L38" s="253">
        <v>0</v>
      </c>
      <c r="M38" s="253">
        <v>0</v>
      </c>
      <c r="N38" s="253">
        <v>0</v>
      </c>
      <c r="O38" s="253">
        <v>0</v>
      </c>
      <c r="P38" s="278">
        <f t="shared" si="19"/>
        <v>0</v>
      </c>
      <c r="Q38" s="46"/>
      <c r="R38" s="300">
        <v>0</v>
      </c>
      <c r="S38" s="257">
        <v>0</v>
      </c>
      <c r="T38" s="257">
        <v>0</v>
      </c>
      <c r="U38" s="257">
        <v>0</v>
      </c>
      <c r="V38" s="257">
        <v>0</v>
      </c>
      <c r="W38" s="257">
        <v>0</v>
      </c>
      <c r="X38" s="301">
        <f t="shared" si="39"/>
        <v>0</v>
      </c>
      <c r="Y38" s="1327"/>
    </row>
    <row r="39" spans="1:25" s="49" customFormat="1" ht="12" customHeight="1">
      <c r="A39" s="1390"/>
      <c r="B39" s="1338"/>
      <c r="C39" s="1339"/>
      <c r="D39" s="1337"/>
      <c r="E39" s="1437"/>
      <c r="F39" s="1373"/>
      <c r="G39" s="1308"/>
      <c r="H39" s="46"/>
      <c r="I39" s="264" t="s">
        <v>369</v>
      </c>
      <c r="J39" s="254">
        <f>SUM(J37:J38)</f>
        <v>0</v>
      </c>
      <c r="K39" s="254">
        <f>SUM(K37:K38)</f>
        <v>0</v>
      </c>
      <c r="L39" s="254">
        <f t="shared" ref="L39:O39" si="40">SUM(L37:L38)</f>
        <v>0</v>
      </c>
      <c r="M39" s="254">
        <f t="shared" si="40"/>
        <v>0</v>
      </c>
      <c r="N39" s="254">
        <f>SUM(N37:N38)</f>
        <v>0</v>
      </c>
      <c r="O39" s="254">
        <f t="shared" si="40"/>
        <v>0</v>
      </c>
      <c r="P39" s="265">
        <f t="shared" si="19"/>
        <v>0</v>
      </c>
      <c r="Q39" s="46"/>
      <c r="R39" s="296">
        <f>SUM(R37:R38)</f>
        <v>0</v>
      </c>
      <c r="S39" s="255">
        <f t="shared" ref="S39:W39" si="41">SUM(S37:S38)</f>
        <v>0</v>
      </c>
      <c r="T39" s="255">
        <f t="shared" si="41"/>
        <v>0</v>
      </c>
      <c r="U39" s="255">
        <f t="shared" si="41"/>
        <v>0</v>
      </c>
      <c r="V39" s="255">
        <f t="shared" si="41"/>
        <v>0</v>
      </c>
      <c r="W39" s="255">
        <f t="shared" si="41"/>
        <v>0</v>
      </c>
      <c r="X39" s="297">
        <v>1521000</v>
      </c>
      <c r="Y39" s="1328"/>
    </row>
    <row r="40" spans="1:25" s="49" customFormat="1" ht="12" customHeight="1">
      <c r="A40" s="1389">
        <v>12</v>
      </c>
      <c r="B40" s="1416" t="s">
        <v>125</v>
      </c>
      <c r="C40" s="1417" t="s">
        <v>126</v>
      </c>
      <c r="D40" s="1400" t="s">
        <v>40</v>
      </c>
      <c r="E40" s="1344">
        <v>9095</v>
      </c>
      <c r="F40" s="1320">
        <v>37517080</v>
      </c>
      <c r="G40" s="1305">
        <f>F40</f>
        <v>37517080</v>
      </c>
      <c r="H40" s="46" t="s">
        <v>105</v>
      </c>
      <c r="I40" s="279" t="s">
        <v>415</v>
      </c>
      <c r="J40" s="74">
        <v>3079</v>
      </c>
      <c r="K40" s="74">
        <v>617</v>
      </c>
      <c r="L40" s="74">
        <v>452</v>
      </c>
      <c r="M40" s="74">
        <v>1730</v>
      </c>
      <c r="N40" s="74">
        <v>0</v>
      </c>
      <c r="O40" s="74">
        <v>0</v>
      </c>
      <c r="P40" s="508">
        <f t="shared" si="19"/>
        <v>5878</v>
      </c>
      <c r="Q40" s="46" t="s">
        <v>105</v>
      </c>
      <c r="R40" s="509">
        <v>728939.972981208</v>
      </c>
      <c r="S40" s="81">
        <v>47833.349917680804</v>
      </c>
      <c r="T40" s="81">
        <v>1392867.50367632</v>
      </c>
      <c r="U40" s="81">
        <v>413363.64828906022</v>
      </c>
      <c r="V40" s="81">
        <v>0</v>
      </c>
      <c r="W40" s="81" t="s">
        <v>419</v>
      </c>
      <c r="X40" s="381">
        <f>SUM(R40:W40)</f>
        <v>2583004.4748642691</v>
      </c>
      <c r="Y40" s="1329">
        <f>X42</f>
        <v>2618490.7534198076</v>
      </c>
    </row>
    <row r="41" spans="1:25" s="49" customFormat="1" ht="12" customHeight="1">
      <c r="A41" s="1389"/>
      <c r="B41" s="1416"/>
      <c r="C41" s="1417"/>
      <c r="D41" s="1401"/>
      <c r="E41" s="1345"/>
      <c r="F41" s="1321"/>
      <c r="G41" s="1305"/>
      <c r="H41" s="46" t="s">
        <v>105</v>
      </c>
      <c r="I41" s="280" t="s">
        <v>465</v>
      </c>
      <c r="J41" s="106">
        <v>1078</v>
      </c>
      <c r="K41" s="106">
        <v>3</v>
      </c>
      <c r="L41" s="106">
        <v>90</v>
      </c>
      <c r="M41" s="106">
        <v>35</v>
      </c>
      <c r="N41" s="106">
        <v>0</v>
      </c>
      <c r="O41" s="106">
        <v>0</v>
      </c>
      <c r="P41" s="510">
        <f t="shared" si="19"/>
        <v>1206</v>
      </c>
      <c r="Q41" s="46" t="s">
        <v>105</v>
      </c>
      <c r="R41" s="382">
        <v>18201.565870307782</v>
      </c>
      <c r="S41" s="82">
        <v>288.02901451119999</v>
      </c>
      <c r="T41" s="82">
        <v>16255.383670719983</v>
      </c>
      <c r="U41" s="82">
        <v>741.3</v>
      </c>
      <c r="V41" s="82">
        <v>0</v>
      </c>
      <c r="W41" s="82" t="s">
        <v>419</v>
      </c>
      <c r="X41" s="383">
        <f>SUM(R41:W41)</f>
        <v>35486.278555538971</v>
      </c>
      <c r="Y41" s="1330"/>
    </row>
    <row r="42" spans="1:25" s="49" customFormat="1" ht="12" customHeight="1">
      <c r="A42" s="1389"/>
      <c r="B42" s="1416"/>
      <c r="C42" s="1417"/>
      <c r="D42" s="1402"/>
      <c r="E42" s="1346"/>
      <c r="F42" s="1322"/>
      <c r="G42" s="1305"/>
      <c r="H42" s="46" t="s">
        <v>105</v>
      </c>
      <c r="I42" s="511" t="s">
        <v>369</v>
      </c>
      <c r="J42" s="76">
        <f>SUM(J40:J41)</f>
        <v>4157</v>
      </c>
      <c r="K42" s="77">
        <f>SUM(K40:K41)</f>
        <v>620</v>
      </c>
      <c r="L42" s="76">
        <f>SUM(L40:L41)</f>
        <v>542</v>
      </c>
      <c r="M42" s="76">
        <f>SUM(M40:M41)</f>
        <v>1765</v>
      </c>
      <c r="N42" s="76">
        <f>SUM(N40:N41)</f>
        <v>0</v>
      </c>
      <c r="O42" s="76">
        <v>0</v>
      </c>
      <c r="P42" s="277">
        <f t="shared" si="19"/>
        <v>7084</v>
      </c>
      <c r="Q42" s="46" t="s">
        <v>105</v>
      </c>
      <c r="R42" s="512">
        <f>SUM(R40:R41)</f>
        <v>747141.53885151574</v>
      </c>
      <c r="S42" s="83">
        <f>SUM(S40:S41)</f>
        <v>48121.378932192005</v>
      </c>
      <c r="T42" s="83">
        <f>SUM(T40:T41)</f>
        <v>1409122.88734704</v>
      </c>
      <c r="U42" s="83">
        <f>SUM(U40:U41)</f>
        <v>414104.94828906021</v>
      </c>
      <c r="V42" s="83">
        <f>SUM(V40:V41)</f>
        <v>0</v>
      </c>
      <c r="W42" s="513" t="s">
        <v>419</v>
      </c>
      <c r="X42" s="304">
        <f>SUM(R42:W42)</f>
        <v>2618490.7534198076</v>
      </c>
      <c r="Y42" s="1331"/>
    </row>
    <row r="43" spans="1:25" s="49" customFormat="1" ht="12" customHeight="1">
      <c r="A43" s="1390">
        <v>13</v>
      </c>
      <c r="B43" s="1338" t="s">
        <v>135</v>
      </c>
      <c r="C43" s="1339" t="s">
        <v>136</v>
      </c>
      <c r="D43" s="1335" t="s">
        <v>40</v>
      </c>
      <c r="E43" s="1311">
        <v>10203</v>
      </c>
      <c r="F43" s="1314">
        <v>1572225</v>
      </c>
      <c r="G43" s="1340">
        <f>F43</f>
        <v>1572225</v>
      </c>
      <c r="H43" s="46"/>
      <c r="I43" s="261" t="s">
        <v>415</v>
      </c>
      <c r="J43" s="252">
        <v>0</v>
      </c>
      <c r="K43" s="252">
        <v>0</v>
      </c>
      <c r="L43" s="252">
        <v>0</v>
      </c>
      <c r="M43" s="252">
        <v>0</v>
      </c>
      <c r="N43" s="252">
        <v>0</v>
      </c>
      <c r="O43" s="252">
        <v>0</v>
      </c>
      <c r="P43" s="514">
        <f t="shared" si="19"/>
        <v>0</v>
      </c>
      <c r="Q43" s="46"/>
      <c r="R43" s="298">
        <v>0</v>
      </c>
      <c r="S43" s="256">
        <v>0</v>
      </c>
      <c r="T43" s="256">
        <v>0</v>
      </c>
      <c r="U43" s="256">
        <v>0</v>
      </c>
      <c r="V43" s="256">
        <v>0</v>
      </c>
      <c r="W43" s="256">
        <v>0</v>
      </c>
      <c r="X43" s="487">
        <f t="shared" ref="X43:X44" si="42">SUM(R43:W43)</f>
        <v>0</v>
      </c>
      <c r="Y43" s="1332">
        <f>X45</f>
        <v>456075</v>
      </c>
    </row>
    <row r="44" spans="1:25" s="49" customFormat="1" ht="12" customHeight="1">
      <c r="A44" s="1390"/>
      <c r="B44" s="1338"/>
      <c r="C44" s="1339"/>
      <c r="D44" s="1336"/>
      <c r="E44" s="1312"/>
      <c r="F44" s="1315"/>
      <c r="G44" s="1340"/>
      <c r="H44" s="46"/>
      <c r="I44" s="281" t="s">
        <v>465</v>
      </c>
      <c r="J44" s="515">
        <v>0</v>
      </c>
      <c r="K44" s="515">
        <v>0</v>
      </c>
      <c r="L44" s="515">
        <v>0</v>
      </c>
      <c r="M44" s="515">
        <v>0</v>
      </c>
      <c r="N44" s="515">
        <v>0</v>
      </c>
      <c r="O44" s="515">
        <v>0</v>
      </c>
      <c r="P44" s="516">
        <f t="shared" si="19"/>
        <v>0</v>
      </c>
      <c r="Q44" s="46"/>
      <c r="R44" s="300">
        <v>0</v>
      </c>
      <c r="S44" s="257">
        <v>0</v>
      </c>
      <c r="T44" s="257">
        <v>0</v>
      </c>
      <c r="U44" s="257">
        <v>0</v>
      </c>
      <c r="V44" s="257">
        <v>0</v>
      </c>
      <c r="W44" s="257">
        <v>0</v>
      </c>
      <c r="X44" s="492">
        <f t="shared" si="42"/>
        <v>0</v>
      </c>
      <c r="Y44" s="1333"/>
    </row>
    <row r="45" spans="1:25" s="49" customFormat="1" ht="12" customHeight="1">
      <c r="A45" s="1390"/>
      <c r="B45" s="1338"/>
      <c r="C45" s="1339"/>
      <c r="D45" s="1337"/>
      <c r="E45" s="1437"/>
      <c r="F45" s="1373"/>
      <c r="G45" s="1340"/>
      <c r="H45" s="46"/>
      <c r="I45" s="517" t="s">
        <v>369</v>
      </c>
      <c r="J45" s="470">
        <f>SUM(J43:J44)</f>
        <v>0</v>
      </c>
      <c r="K45" s="518">
        <f t="shared" ref="K45" si="43">SUM(K43:K44)</f>
        <v>0</v>
      </c>
      <c r="L45" s="470">
        <f t="shared" ref="L45" si="44">SUM(L43:L44)</f>
        <v>0</v>
      </c>
      <c r="M45" s="470">
        <f t="shared" ref="M45" si="45">SUM(M43:M44)</f>
        <v>0</v>
      </c>
      <c r="N45" s="470">
        <f t="shared" ref="N45" si="46">SUM(N43:N44)</f>
        <v>0</v>
      </c>
      <c r="O45" s="470">
        <v>0</v>
      </c>
      <c r="P45" s="471">
        <v>9594</v>
      </c>
      <c r="Q45" s="46"/>
      <c r="R45" s="494">
        <v>266325</v>
      </c>
      <c r="S45" s="495"/>
      <c r="T45" s="495">
        <v>153542</v>
      </c>
      <c r="U45" s="495"/>
      <c r="V45" s="495">
        <v>25918</v>
      </c>
      <c r="W45" s="495">
        <v>10290</v>
      </c>
      <c r="X45" s="496">
        <v>456075</v>
      </c>
      <c r="Y45" s="1334"/>
    </row>
    <row r="46" spans="1:25" s="49" customFormat="1" ht="12" customHeight="1">
      <c r="A46" s="1389">
        <v>14</v>
      </c>
      <c r="B46" s="1416" t="s">
        <v>145</v>
      </c>
      <c r="C46" s="1417" t="s">
        <v>146</v>
      </c>
      <c r="D46" s="1400" t="s">
        <v>40</v>
      </c>
      <c r="E46" s="1329">
        <v>32336</v>
      </c>
      <c r="F46" s="1374">
        <v>158203473.5</v>
      </c>
      <c r="G46" s="1305">
        <f>F46</f>
        <v>158203473.5</v>
      </c>
      <c r="H46" s="46"/>
      <c r="I46" s="279" t="s">
        <v>415</v>
      </c>
      <c r="J46" s="519">
        <v>963</v>
      </c>
      <c r="K46" s="519">
        <v>18022</v>
      </c>
      <c r="L46" s="519">
        <v>244</v>
      </c>
      <c r="M46" s="519"/>
      <c r="N46" s="519">
        <v>31646</v>
      </c>
      <c r="O46" s="519">
        <v>33837</v>
      </c>
      <c r="P46" s="520">
        <f t="shared" ref="P46:P51" si="47">SUM(J46:O46)</f>
        <v>84712</v>
      </c>
      <c r="Q46" s="461"/>
      <c r="R46" s="521">
        <v>2941715.78</v>
      </c>
      <c r="S46" s="522">
        <v>1525600.24</v>
      </c>
      <c r="T46" s="522">
        <v>2031307.84</v>
      </c>
      <c r="U46" s="522">
        <v>0</v>
      </c>
      <c r="V46" s="522">
        <v>2756879.28</v>
      </c>
      <c r="W46" s="522">
        <v>17077.95</v>
      </c>
      <c r="X46" s="475">
        <f t="shared" ref="X46:X51" si="48">SUM(R46:W46)</f>
        <v>9272581.089999998</v>
      </c>
      <c r="Y46" s="1329">
        <f>X48</f>
        <v>9375382.6600000001</v>
      </c>
    </row>
    <row r="47" spans="1:25" s="49" customFormat="1" ht="12" customHeight="1">
      <c r="A47" s="1389"/>
      <c r="B47" s="1416"/>
      <c r="C47" s="1417"/>
      <c r="D47" s="1401"/>
      <c r="E47" s="1330"/>
      <c r="F47" s="1375"/>
      <c r="G47" s="1305"/>
      <c r="H47" s="46"/>
      <c r="I47" s="280" t="s">
        <v>465</v>
      </c>
      <c r="J47" s="523">
        <v>142</v>
      </c>
      <c r="K47" s="523">
        <v>248</v>
      </c>
      <c r="L47" s="523">
        <v>68</v>
      </c>
      <c r="M47" s="523"/>
      <c r="N47" s="523">
        <v>342</v>
      </c>
      <c r="O47" s="523">
        <v>18</v>
      </c>
      <c r="P47" s="524">
        <f t="shared" si="47"/>
        <v>818</v>
      </c>
      <c r="Q47" s="461"/>
      <c r="R47" s="525">
        <v>80792.22</v>
      </c>
      <c r="S47" s="526">
        <v>8481.4699999999993</v>
      </c>
      <c r="T47" s="526">
        <v>3261.52</v>
      </c>
      <c r="U47" s="526">
        <v>0</v>
      </c>
      <c r="V47" s="526">
        <v>10260.74</v>
      </c>
      <c r="W47" s="526">
        <v>5.62</v>
      </c>
      <c r="X47" s="480">
        <f t="shared" si="48"/>
        <v>102801.57</v>
      </c>
      <c r="Y47" s="1330"/>
    </row>
    <row r="48" spans="1:25" s="49" customFormat="1" ht="12" customHeight="1">
      <c r="A48" s="1389"/>
      <c r="B48" s="1416"/>
      <c r="C48" s="1417"/>
      <c r="D48" s="1402"/>
      <c r="E48" s="1331"/>
      <c r="F48" s="1376"/>
      <c r="G48" s="1305"/>
      <c r="H48" s="46"/>
      <c r="I48" s="511" t="s">
        <v>369</v>
      </c>
      <c r="J48" s="76">
        <f>SUM(J46:J47)</f>
        <v>1105</v>
      </c>
      <c r="K48" s="77">
        <f t="shared" ref="K48:N48" si="49">SUM(K46:K47)</f>
        <v>18270</v>
      </c>
      <c r="L48" s="76">
        <f t="shared" si="49"/>
        <v>312</v>
      </c>
      <c r="M48" s="76">
        <f t="shared" si="49"/>
        <v>0</v>
      </c>
      <c r="N48" s="76">
        <f t="shared" si="49"/>
        <v>31988</v>
      </c>
      <c r="O48" s="76">
        <f>SUM(O46:O47)</f>
        <v>33855</v>
      </c>
      <c r="P48" s="277">
        <f t="shared" si="47"/>
        <v>85530</v>
      </c>
      <c r="Q48" s="461"/>
      <c r="R48" s="512">
        <f>SUM(R46:R47)</f>
        <v>3022508</v>
      </c>
      <c r="S48" s="83">
        <f t="shared" ref="S48:W48" si="50">SUM(S46:S47)</f>
        <v>1534081.71</v>
      </c>
      <c r="T48" s="83">
        <f t="shared" si="50"/>
        <v>2034569.36</v>
      </c>
      <c r="U48" s="527">
        <f t="shared" si="50"/>
        <v>0</v>
      </c>
      <c r="V48" s="83">
        <f>SUM(V46:V47)</f>
        <v>2767140.02</v>
      </c>
      <c r="W48" s="513">
        <f t="shared" si="50"/>
        <v>17083.57</v>
      </c>
      <c r="X48" s="304">
        <f t="shared" si="48"/>
        <v>9375382.6600000001</v>
      </c>
      <c r="Y48" s="1331"/>
    </row>
    <row r="49" spans="1:26" s="49" customFormat="1" ht="12" customHeight="1">
      <c r="A49" s="1390">
        <v>15</v>
      </c>
      <c r="B49" s="1338" t="s">
        <v>150</v>
      </c>
      <c r="C49" s="1339" t="s">
        <v>151</v>
      </c>
      <c r="D49" s="1335" t="s">
        <v>40</v>
      </c>
      <c r="E49" s="1438">
        <v>3222.98</v>
      </c>
      <c r="F49" s="1377">
        <v>85827</v>
      </c>
      <c r="G49" s="1340">
        <f>F49</f>
        <v>85827</v>
      </c>
      <c r="H49" s="46"/>
      <c r="I49" s="271" t="s">
        <v>415</v>
      </c>
      <c r="J49" s="528">
        <v>160</v>
      </c>
      <c r="K49" s="528">
        <v>1</v>
      </c>
      <c r="L49" s="528">
        <v>24</v>
      </c>
      <c r="M49" s="528"/>
      <c r="N49" s="528">
        <v>25</v>
      </c>
      <c r="O49" s="528">
        <v>0</v>
      </c>
      <c r="P49" s="262">
        <f t="shared" si="47"/>
        <v>210</v>
      </c>
      <c r="Q49" s="46"/>
      <c r="R49" s="529">
        <v>73886.97</v>
      </c>
      <c r="S49" s="530">
        <v>3158</v>
      </c>
      <c r="T49" s="530">
        <v>18.739999999999998</v>
      </c>
      <c r="U49" s="530">
        <v>0</v>
      </c>
      <c r="V49" s="530">
        <v>788.25</v>
      </c>
      <c r="W49" s="530">
        <v>0</v>
      </c>
      <c r="X49" s="299">
        <f t="shared" si="48"/>
        <v>77851.960000000006</v>
      </c>
      <c r="Y49" s="1326">
        <f>X51</f>
        <v>80126.400000000009</v>
      </c>
    </row>
    <row r="50" spans="1:26" s="49" customFormat="1" ht="12" customHeight="1">
      <c r="A50" s="1390"/>
      <c r="B50" s="1338"/>
      <c r="C50" s="1339"/>
      <c r="D50" s="1336"/>
      <c r="E50" s="1439"/>
      <c r="F50" s="1378"/>
      <c r="G50" s="1340"/>
      <c r="H50" s="46"/>
      <c r="I50" s="272" t="s">
        <v>465</v>
      </c>
      <c r="J50" s="531">
        <v>99</v>
      </c>
      <c r="K50" s="531"/>
      <c r="L50" s="531">
        <v>0</v>
      </c>
      <c r="M50" s="531">
        <v>0</v>
      </c>
      <c r="N50" s="531">
        <v>0</v>
      </c>
      <c r="O50" s="531">
        <v>0</v>
      </c>
      <c r="P50" s="262">
        <f t="shared" si="47"/>
        <v>99</v>
      </c>
      <c r="Q50" s="46"/>
      <c r="R50" s="532">
        <v>2274.44</v>
      </c>
      <c r="S50" s="533"/>
      <c r="T50" s="533">
        <v>0</v>
      </c>
      <c r="U50" s="533">
        <v>0</v>
      </c>
      <c r="V50" s="533">
        <v>0</v>
      </c>
      <c r="W50" s="533">
        <v>0</v>
      </c>
      <c r="X50" s="301">
        <f>SUM(R50:W50)</f>
        <v>2274.44</v>
      </c>
      <c r="Y50" s="1327"/>
    </row>
    <row r="51" spans="1:26" s="49" customFormat="1" ht="12" customHeight="1">
      <c r="A51" s="1390"/>
      <c r="B51" s="1338"/>
      <c r="C51" s="1339"/>
      <c r="D51" s="1337"/>
      <c r="E51" s="1440"/>
      <c r="F51" s="1379"/>
      <c r="G51" s="1340"/>
      <c r="H51" s="46"/>
      <c r="I51" s="273" t="s">
        <v>369</v>
      </c>
      <c r="J51" s="254">
        <f>SUM(J49:J50)</f>
        <v>259</v>
      </c>
      <c r="K51" s="254">
        <f t="shared" ref="K51:O51" si="51">SUM(K49:K50)</f>
        <v>1</v>
      </c>
      <c r="L51" s="254">
        <f t="shared" si="51"/>
        <v>24</v>
      </c>
      <c r="M51" s="254">
        <f t="shared" si="51"/>
        <v>0</v>
      </c>
      <c r="N51" s="254">
        <f t="shared" si="51"/>
        <v>25</v>
      </c>
      <c r="O51" s="254">
        <f t="shared" si="51"/>
        <v>0</v>
      </c>
      <c r="P51" s="265">
        <f t="shared" si="47"/>
        <v>309</v>
      </c>
      <c r="Q51" s="46"/>
      <c r="R51" s="296">
        <f>SUM(R49:R50)</f>
        <v>76161.41</v>
      </c>
      <c r="S51" s="255">
        <f t="shared" ref="S51:W51" si="52">SUM(S49:S50)</f>
        <v>3158</v>
      </c>
      <c r="T51" s="255">
        <f t="shared" si="52"/>
        <v>18.739999999999998</v>
      </c>
      <c r="U51" s="255">
        <f t="shared" si="52"/>
        <v>0</v>
      </c>
      <c r="V51" s="255">
        <f t="shared" si="52"/>
        <v>788.25</v>
      </c>
      <c r="W51" s="255">
        <f t="shared" si="52"/>
        <v>0</v>
      </c>
      <c r="X51" s="297">
        <f t="shared" si="48"/>
        <v>80126.400000000009</v>
      </c>
      <c r="Y51" s="1328"/>
    </row>
    <row r="52" spans="1:26" s="47" customFormat="1" ht="12" customHeight="1">
      <c r="A52" s="1389">
        <v>16</v>
      </c>
      <c r="B52" s="1416" t="s">
        <v>158</v>
      </c>
      <c r="C52" s="1417" t="s">
        <v>159</v>
      </c>
      <c r="D52" s="1400" t="s">
        <v>40</v>
      </c>
      <c r="E52" s="1344">
        <v>100.908</v>
      </c>
      <c r="F52" s="1320">
        <v>31617.8362394</v>
      </c>
      <c r="G52" s="1305">
        <v>31617.8362394</v>
      </c>
      <c r="H52" s="46"/>
      <c r="I52" s="534" t="s">
        <v>415</v>
      </c>
      <c r="J52" s="74">
        <v>636</v>
      </c>
      <c r="K52" s="74">
        <v>0</v>
      </c>
      <c r="L52" s="74">
        <v>24</v>
      </c>
      <c r="M52" s="74">
        <v>0</v>
      </c>
      <c r="N52" s="74">
        <v>69</v>
      </c>
      <c r="O52" s="74">
        <v>6</v>
      </c>
      <c r="P52" s="267">
        <f t="shared" ref="P52:P53" si="53">SUM(J52:O52)</f>
        <v>735</v>
      </c>
      <c r="Q52" s="46"/>
      <c r="R52" s="302">
        <v>34077.516246710002</v>
      </c>
      <c r="S52" s="81" t="s">
        <v>470</v>
      </c>
      <c r="T52" s="81">
        <v>20590.14837929</v>
      </c>
      <c r="U52" s="81">
        <v>0</v>
      </c>
      <c r="V52" s="81">
        <v>1193.44267812</v>
      </c>
      <c r="W52" s="81">
        <v>26.534372900000001</v>
      </c>
      <c r="X52" s="381">
        <f>SUM(R51:W52)</f>
        <v>136014.04167702</v>
      </c>
      <c r="Y52" s="1329">
        <f>X54</f>
        <v>55887.641677020001</v>
      </c>
    </row>
    <row r="53" spans="1:26" s="47" customFormat="1" ht="12" customHeight="1">
      <c r="A53" s="1389"/>
      <c r="B53" s="1416"/>
      <c r="C53" s="1417"/>
      <c r="D53" s="1401"/>
      <c r="E53" s="1345"/>
      <c r="F53" s="1321"/>
      <c r="G53" s="1305"/>
      <c r="H53" s="46"/>
      <c r="I53" s="535" t="s">
        <v>465</v>
      </c>
      <c r="J53" s="75">
        <v>0</v>
      </c>
      <c r="K53" s="75">
        <v>0</v>
      </c>
      <c r="L53" s="75">
        <v>0</v>
      </c>
      <c r="M53" s="75">
        <v>0</v>
      </c>
      <c r="N53" s="75">
        <v>0</v>
      </c>
      <c r="O53" s="75">
        <v>0</v>
      </c>
      <c r="P53" s="269">
        <f t="shared" si="53"/>
        <v>0</v>
      </c>
      <c r="Q53" s="46"/>
      <c r="R53" s="382">
        <v>0</v>
      </c>
      <c r="S53" s="82" t="s">
        <v>470</v>
      </c>
      <c r="T53" s="82">
        <v>0</v>
      </c>
      <c r="U53" s="82">
        <v>0</v>
      </c>
      <c r="V53" s="82">
        <v>0</v>
      </c>
      <c r="W53" s="82">
        <v>0</v>
      </c>
      <c r="X53" s="536">
        <v>0</v>
      </c>
      <c r="Y53" s="1330"/>
    </row>
    <row r="54" spans="1:26" s="47" customFormat="1" ht="12" customHeight="1">
      <c r="A54" s="1389"/>
      <c r="B54" s="1416"/>
      <c r="C54" s="1417"/>
      <c r="D54" s="1402"/>
      <c r="E54" s="1346"/>
      <c r="F54" s="1322"/>
      <c r="G54" s="1305"/>
      <c r="H54" s="46"/>
      <c r="I54" s="537" t="s">
        <v>369</v>
      </c>
      <c r="J54" s="77">
        <f>SUM(J52:J53)</f>
        <v>636</v>
      </c>
      <c r="K54" s="77">
        <v>0</v>
      </c>
      <c r="L54" s="77">
        <f>SUM(L52:L53)</f>
        <v>24</v>
      </c>
      <c r="M54" s="77">
        <f>SUM(M52:M53)</f>
        <v>0</v>
      </c>
      <c r="N54" s="77">
        <f>SUM(N52:N53)</f>
        <v>69</v>
      </c>
      <c r="O54" s="77">
        <f>SUM(O52:O53)</f>
        <v>6</v>
      </c>
      <c r="P54" s="274">
        <f>SUM(P52:P53)</f>
        <v>735</v>
      </c>
      <c r="Q54" s="46"/>
      <c r="R54" s="303">
        <f>SUM(R52:R53)</f>
        <v>34077.516246710002</v>
      </c>
      <c r="S54" s="83">
        <f t="shared" ref="S54:W54" si="54">SUM(S52:S53)</f>
        <v>0</v>
      </c>
      <c r="T54" s="83">
        <f t="shared" si="54"/>
        <v>20590.14837929</v>
      </c>
      <c r="U54" s="83">
        <f t="shared" si="54"/>
        <v>0</v>
      </c>
      <c r="V54" s="83">
        <f t="shared" si="54"/>
        <v>1193.44267812</v>
      </c>
      <c r="W54" s="83">
        <f t="shared" si="54"/>
        <v>26.534372900000001</v>
      </c>
      <c r="X54" s="304">
        <f>SUM(R54:W54)</f>
        <v>55887.641677020001</v>
      </c>
      <c r="Y54" s="1331"/>
    </row>
    <row r="55" spans="1:26" s="49" customFormat="1" ht="12" customHeight="1">
      <c r="A55" s="1390">
        <v>17</v>
      </c>
      <c r="B55" s="1338" t="s">
        <v>167</v>
      </c>
      <c r="C55" s="1339" t="s">
        <v>168</v>
      </c>
      <c r="D55" s="1335" t="s">
        <v>440</v>
      </c>
      <c r="E55" s="1311">
        <v>1046</v>
      </c>
      <c r="F55" s="1380">
        <v>519778970</v>
      </c>
      <c r="G55" s="1306">
        <f>F55*0.00265</f>
        <v>1377414.2705000001</v>
      </c>
      <c r="H55" s="46"/>
      <c r="I55" s="271" t="s">
        <v>415</v>
      </c>
      <c r="J55" s="252">
        <v>581</v>
      </c>
      <c r="K55" s="252">
        <v>154</v>
      </c>
      <c r="L55" s="252">
        <v>297</v>
      </c>
      <c r="M55" s="252" t="s">
        <v>328</v>
      </c>
      <c r="N55" s="252">
        <v>389</v>
      </c>
      <c r="O55" s="252">
        <v>0</v>
      </c>
      <c r="P55" s="275">
        <f>SUM(J55:O55)</f>
        <v>1421</v>
      </c>
      <c r="Q55" s="46"/>
      <c r="R55" s="298">
        <v>166330.07775022829</v>
      </c>
      <c r="S55" s="256">
        <v>43150.372848281128</v>
      </c>
      <c r="T55" s="256">
        <v>641280.44416607416</v>
      </c>
      <c r="U55" s="256" t="s">
        <v>328</v>
      </c>
      <c r="V55" s="256">
        <v>541149.70368477853</v>
      </c>
      <c r="W55" s="256">
        <v>0</v>
      </c>
      <c r="X55" s="299">
        <f>SUM(R55:W55)</f>
        <v>1391910.598449362</v>
      </c>
      <c r="Y55" s="1326">
        <f>X57*0.00265</f>
        <v>230582.58029646997</v>
      </c>
    </row>
    <row r="56" spans="1:26" s="49" customFormat="1" ht="12" customHeight="1">
      <c r="A56" s="1390"/>
      <c r="B56" s="1338"/>
      <c r="C56" s="1339"/>
      <c r="D56" s="1336"/>
      <c r="E56" s="1312"/>
      <c r="F56" s="1315"/>
      <c r="G56" s="1307"/>
      <c r="H56" s="46"/>
      <c r="I56" s="272" t="s">
        <v>465</v>
      </c>
      <c r="J56" s="253">
        <v>11881</v>
      </c>
      <c r="K56" s="253">
        <v>13188</v>
      </c>
      <c r="L56" s="253">
        <v>13207</v>
      </c>
      <c r="M56" s="253" t="s">
        <v>328</v>
      </c>
      <c r="N56" s="253">
        <v>3636</v>
      </c>
      <c r="O56" s="253">
        <v>17</v>
      </c>
      <c r="P56" s="262">
        <f>SUM(J56:O56)</f>
        <v>41929</v>
      </c>
      <c r="Q56" s="46"/>
      <c r="R56" s="538">
        <v>18772877.250855524</v>
      </c>
      <c r="S56" s="257">
        <v>17055961.125514857</v>
      </c>
      <c r="T56" s="257">
        <v>38913266.489987001</v>
      </c>
      <c r="U56" s="257" t="s">
        <v>328</v>
      </c>
      <c r="V56" s="257">
        <v>10878130.926047351</v>
      </c>
      <c r="W56" s="257">
        <v>148.060644</v>
      </c>
      <c r="X56" s="301">
        <f>SUM(R56:W56)</f>
        <v>85620383.853048742</v>
      </c>
      <c r="Y56" s="1327"/>
    </row>
    <row r="57" spans="1:26" s="49" customFormat="1" ht="12" customHeight="1">
      <c r="A57" s="1390"/>
      <c r="B57" s="1338"/>
      <c r="C57" s="1339"/>
      <c r="D57" s="1337"/>
      <c r="E57" s="1313"/>
      <c r="F57" s="1316"/>
      <c r="G57" s="1308"/>
      <c r="H57" s="46"/>
      <c r="I57" s="273" t="s">
        <v>369</v>
      </c>
      <c r="J57" s="254">
        <f>SUM(J55:J56)</f>
        <v>12462</v>
      </c>
      <c r="K57" s="254">
        <f t="shared" ref="K57:O57" si="55">SUM(K55:K56)</f>
        <v>13342</v>
      </c>
      <c r="L57" s="254">
        <f t="shared" si="55"/>
        <v>13504</v>
      </c>
      <c r="M57" s="254">
        <f t="shared" si="55"/>
        <v>0</v>
      </c>
      <c r="N57" s="254">
        <f t="shared" si="55"/>
        <v>4025</v>
      </c>
      <c r="O57" s="254">
        <f t="shared" si="55"/>
        <v>17</v>
      </c>
      <c r="P57" s="265">
        <f>SUM(J57:O57)</f>
        <v>43350</v>
      </c>
      <c r="Q57" s="46"/>
      <c r="R57" s="296">
        <f>SUM(R55:R56)</f>
        <v>18939207.328605752</v>
      </c>
      <c r="S57" s="255">
        <f t="shared" ref="S57:W57" si="56">SUM(S55:S56)</f>
        <v>17099111.498363137</v>
      </c>
      <c r="T57" s="255">
        <f t="shared" si="56"/>
        <v>39554546.934153073</v>
      </c>
      <c r="U57" s="255">
        <f t="shared" si="56"/>
        <v>0</v>
      </c>
      <c r="V57" s="255">
        <f t="shared" si="56"/>
        <v>11419280.62973213</v>
      </c>
      <c r="W57" s="255">
        <f t="shared" si="56"/>
        <v>148.060644</v>
      </c>
      <c r="X57" s="297">
        <f>SUM(X55:X56)</f>
        <v>87012294.451498106</v>
      </c>
      <c r="Y57" s="1328"/>
      <c r="Z57" s="539"/>
    </row>
    <row r="58" spans="1:26" s="49" customFormat="1" ht="12" customHeight="1">
      <c r="A58" s="1389">
        <v>18</v>
      </c>
      <c r="B58" s="1416" t="s">
        <v>176</v>
      </c>
      <c r="C58" s="1417" t="s">
        <v>178</v>
      </c>
      <c r="D58" s="1400" t="s">
        <v>40</v>
      </c>
      <c r="E58" s="1344">
        <v>0</v>
      </c>
      <c r="F58" s="1320">
        <v>0</v>
      </c>
      <c r="G58" s="1305">
        <f>F58</f>
        <v>0</v>
      </c>
      <c r="H58" s="46"/>
      <c r="I58" s="279" t="s">
        <v>415</v>
      </c>
      <c r="J58" s="74">
        <v>0</v>
      </c>
      <c r="K58" s="74">
        <v>0</v>
      </c>
      <c r="L58" s="74">
        <v>0</v>
      </c>
      <c r="M58" s="74">
        <v>0</v>
      </c>
      <c r="N58" s="74">
        <v>0</v>
      </c>
      <c r="O58" s="74">
        <v>0</v>
      </c>
      <c r="P58" s="267">
        <f>SUM(J58:O58)</f>
        <v>0</v>
      </c>
      <c r="Q58" s="46"/>
      <c r="R58" s="302">
        <v>0</v>
      </c>
      <c r="S58" s="81">
        <v>0</v>
      </c>
      <c r="T58" s="81">
        <v>0</v>
      </c>
      <c r="U58" s="81">
        <v>0</v>
      </c>
      <c r="V58" s="81">
        <v>0</v>
      </c>
      <c r="W58" s="81">
        <v>0</v>
      </c>
      <c r="X58" s="311">
        <f>SUM(R58:W58)</f>
        <v>0</v>
      </c>
      <c r="Y58" s="1329">
        <f>X60</f>
        <v>0</v>
      </c>
    </row>
    <row r="59" spans="1:26" s="49" customFormat="1" ht="12" customHeight="1">
      <c r="A59" s="1389"/>
      <c r="B59" s="1416"/>
      <c r="C59" s="1417"/>
      <c r="D59" s="1401"/>
      <c r="E59" s="1345"/>
      <c r="F59" s="1321"/>
      <c r="G59" s="1305"/>
      <c r="H59" s="46"/>
      <c r="I59" s="280" t="s">
        <v>465</v>
      </c>
      <c r="J59" s="75">
        <v>0</v>
      </c>
      <c r="K59" s="75">
        <v>0</v>
      </c>
      <c r="L59" s="75">
        <v>0</v>
      </c>
      <c r="M59" s="75">
        <v>0</v>
      </c>
      <c r="N59" s="75">
        <v>0</v>
      </c>
      <c r="O59" s="75">
        <v>0</v>
      </c>
      <c r="P59" s="269">
        <f>SUM(J59:O59)</f>
        <v>0</v>
      </c>
      <c r="Q59" s="46"/>
      <c r="R59" s="312">
        <v>0</v>
      </c>
      <c r="S59" s="82">
        <v>0</v>
      </c>
      <c r="T59" s="82">
        <v>0</v>
      </c>
      <c r="U59" s="82">
        <v>0</v>
      </c>
      <c r="V59" s="82">
        <v>0</v>
      </c>
      <c r="W59" s="82">
        <v>0</v>
      </c>
      <c r="X59" s="313">
        <f>SUM(R59:W59)</f>
        <v>0</v>
      </c>
      <c r="Y59" s="1330"/>
    </row>
    <row r="60" spans="1:26" s="49" customFormat="1" ht="12" customHeight="1">
      <c r="A60" s="1389"/>
      <c r="B60" s="1416"/>
      <c r="C60" s="1417"/>
      <c r="D60" s="1402"/>
      <c r="E60" s="1346"/>
      <c r="F60" s="1322"/>
      <c r="G60" s="1305"/>
      <c r="H60" s="46"/>
      <c r="I60" s="270" t="s">
        <v>369</v>
      </c>
      <c r="J60" s="77">
        <f>SUM(J58:J59)</f>
        <v>0</v>
      </c>
      <c r="K60" s="77">
        <f>SUM(K58:K59)</f>
        <v>0</v>
      </c>
      <c r="L60" s="77">
        <f t="shared" ref="L60:O60" si="57">SUM(L58:L59)</f>
        <v>0</v>
      </c>
      <c r="M60" s="77">
        <f>SUM(M58:M59)</f>
        <v>0</v>
      </c>
      <c r="N60" s="77">
        <f t="shared" si="57"/>
        <v>0</v>
      </c>
      <c r="O60" s="77">
        <f t="shared" si="57"/>
        <v>0</v>
      </c>
      <c r="P60" s="274">
        <f>SUM(P58:P59)</f>
        <v>0</v>
      </c>
      <c r="Q60" s="46"/>
      <c r="R60" s="303">
        <f t="shared" ref="R60:W60" si="58">SUM(R58:R59)</f>
        <v>0</v>
      </c>
      <c r="S60" s="83">
        <f t="shared" si="58"/>
        <v>0</v>
      </c>
      <c r="T60" s="83">
        <f t="shared" si="58"/>
        <v>0</v>
      </c>
      <c r="U60" s="83">
        <f t="shared" si="58"/>
        <v>0</v>
      </c>
      <c r="V60" s="83">
        <f t="shared" si="58"/>
        <v>0</v>
      </c>
      <c r="W60" s="83">
        <f t="shared" si="58"/>
        <v>0</v>
      </c>
      <c r="X60" s="304">
        <f t="shared" ref="X60" si="59">SUM(R60:W60)</f>
        <v>0</v>
      </c>
      <c r="Y60" s="1331"/>
    </row>
    <row r="61" spans="1:26" s="49" customFormat="1" ht="12" customHeight="1">
      <c r="A61" s="1390">
        <v>19</v>
      </c>
      <c r="B61" s="1338" t="s">
        <v>184</v>
      </c>
      <c r="C61" s="1339" t="s">
        <v>185</v>
      </c>
      <c r="D61" s="1335" t="s">
        <v>40</v>
      </c>
      <c r="E61" s="1311">
        <v>28819</v>
      </c>
      <c r="F61" s="1314">
        <v>88630000</v>
      </c>
      <c r="G61" s="1340">
        <f>F61</f>
        <v>88630000</v>
      </c>
      <c r="H61" s="46"/>
      <c r="I61" s="261" t="s">
        <v>415</v>
      </c>
      <c r="J61" s="252">
        <v>0</v>
      </c>
      <c r="K61" s="252">
        <v>0</v>
      </c>
      <c r="L61" s="252">
        <v>0</v>
      </c>
      <c r="M61" s="252">
        <v>0</v>
      </c>
      <c r="N61" s="252">
        <v>0</v>
      </c>
      <c r="O61" s="252">
        <v>0</v>
      </c>
      <c r="P61" s="275">
        <f>SUM(J61:O61)</f>
        <v>0</v>
      </c>
      <c r="Q61" s="46"/>
      <c r="R61" s="298">
        <v>0</v>
      </c>
      <c r="S61" s="256">
        <v>0</v>
      </c>
      <c r="T61" s="256">
        <v>0</v>
      </c>
      <c r="U61" s="256">
        <v>0</v>
      </c>
      <c r="V61" s="256">
        <v>0</v>
      </c>
      <c r="W61" s="256">
        <v>0</v>
      </c>
      <c r="X61" s="314">
        <f>SUM(R61:W61)</f>
        <v>0</v>
      </c>
      <c r="Y61" s="1326">
        <f>X63</f>
        <v>3675000</v>
      </c>
    </row>
    <row r="62" spans="1:26" s="49" customFormat="1" ht="12" customHeight="1">
      <c r="A62" s="1390"/>
      <c r="B62" s="1338"/>
      <c r="C62" s="1339"/>
      <c r="D62" s="1336"/>
      <c r="E62" s="1312"/>
      <c r="F62" s="1315"/>
      <c r="G62" s="1340"/>
      <c r="H62" s="46"/>
      <c r="I62" s="281" t="s">
        <v>465</v>
      </c>
      <c r="J62" s="253">
        <v>0</v>
      </c>
      <c r="K62" s="253">
        <v>0</v>
      </c>
      <c r="L62" s="253">
        <v>0</v>
      </c>
      <c r="M62" s="253">
        <v>0</v>
      </c>
      <c r="N62" s="253">
        <v>0</v>
      </c>
      <c r="O62" s="253">
        <v>0</v>
      </c>
      <c r="P62" s="262">
        <f>SUM(J62:O62)</f>
        <v>0</v>
      </c>
      <c r="Q62" s="46"/>
      <c r="R62" s="315">
        <v>0</v>
      </c>
      <c r="S62" s="257">
        <v>0</v>
      </c>
      <c r="T62" s="257">
        <v>0</v>
      </c>
      <c r="U62" s="257">
        <v>0</v>
      </c>
      <c r="V62" s="257">
        <v>0</v>
      </c>
      <c r="W62" s="257">
        <v>0</v>
      </c>
      <c r="X62" s="316">
        <f>SUM(R62:W62)</f>
        <v>0</v>
      </c>
      <c r="Y62" s="1327"/>
    </row>
    <row r="63" spans="1:26" s="49" customFormat="1" ht="12" customHeight="1">
      <c r="A63" s="1390"/>
      <c r="B63" s="1338"/>
      <c r="C63" s="1339"/>
      <c r="D63" s="1337"/>
      <c r="E63" s="1313"/>
      <c r="F63" s="1316"/>
      <c r="G63" s="1340"/>
      <c r="H63" s="46"/>
      <c r="I63" s="273" t="s">
        <v>369</v>
      </c>
      <c r="J63" s="254">
        <f>SUM(J61:J62)</f>
        <v>0</v>
      </c>
      <c r="K63" s="254">
        <f>SUM(K61:K62)</f>
        <v>0</v>
      </c>
      <c r="L63" s="254">
        <f t="shared" ref="L63:O63" si="60">SUM(L61:L62)</f>
        <v>0</v>
      </c>
      <c r="M63" s="254">
        <f t="shared" si="60"/>
        <v>0</v>
      </c>
      <c r="N63" s="254">
        <f t="shared" si="60"/>
        <v>0</v>
      </c>
      <c r="O63" s="254">
        <f t="shared" si="60"/>
        <v>0</v>
      </c>
      <c r="P63" s="265">
        <f>SUM(P61:P62)</f>
        <v>0</v>
      </c>
      <c r="Q63" s="46"/>
      <c r="R63" s="296">
        <f t="shared" ref="R63:W63" si="61">SUM(R61:R62)</f>
        <v>0</v>
      </c>
      <c r="S63" s="255">
        <f t="shared" si="61"/>
        <v>0</v>
      </c>
      <c r="T63" s="255">
        <f t="shared" si="61"/>
        <v>0</v>
      </c>
      <c r="U63" s="255">
        <f t="shared" si="61"/>
        <v>0</v>
      </c>
      <c r="V63" s="255">
        <f t="shared" si="61"/>
        <v>0</v>
      </c>
      <c r="W63" s="255">
        <f t="shared" si="61"/>
        <v>0</v>
      </c>
      <c r="X63" s="297">
        <v>3675000</v>
      </c>
      <c r="Y63" s="1328"/>
    </row>
    <row r="64" spans="1:26" s="540" customFormat="1" ht="12" customHeight="1">
      <c r="A64" s="1389">
        <v>20</v>
      </c>
      <c r="B64" s="1416" t="s">
        <v>190</v>
      </c>
      <c r="C64" s="1417" t="s">
        <v>191</v>
      </c>
      <c r="D64" s="1400" t="s">
        <v>471</v>
      </c>
      <c r="E64" s="1311">
        <v>6.8120000000000003</v>
      </c>
      <c r="F64" s="1383">
        <v>1660972.15</v>
      </c>
      <c r="G64" s="1305">
        <v>3288.724864890914</v>
      </c>
      <c r="H64" s="46"/>
      <c r="I64" s="279" t="s">
        <v>415</v>
      </c>
      <c r="J64" s="74">
        <v>8</v>
      </c>
      <c r="K64" s="74">
        <v>0</v>
      </c>
      <c r="L64" s="74">
        <v>0</v>
      </c>
      <c r="M64" s="74">
        <v>9</v>
      </c>
      <c r="N64" s="74">
        <v>90</v>
      </c>
      <c r="O64" s="74">
        <v>0</v>
      </c>
      <c r="P64" s="267">
        <f>SUM(J64:O64)</f>
        <v>107</v>
      </c>
      <c r="Q64" s="46"/>
      <c r="R64" s="302">
        <v>676026.18</v>
      </c>
      <c r="S64" s="81">
        <v>0</v>
      </c>
      <c r="T64" s="81">
        <v>0</v>
      </c>
      <c r="U64" s="81">
        <v>0</v>
      </c>
      <c r="V64" s="81">
        <v>606858.5</v>
      </c>
      <c r="W64" s="81">
        <v>0</v>
      </c>
      <c r="X64" s="381">
        <f>SUM(R64:W64)</f>
        <v>1282884.6800000002</v>
      </c>
      <c r="Y64" s="1329">
        <f>X66*0.00198</f>
        <v>3344.9755878000001</v>
      </c>
    </row>
    <row r="65" spans="1:25" s="540" customFormat="1" ht="12" customHeight="1">
      <c r="A65" s="1389"/>
      <c r="B65" s="1416"/>
      <c r="C65" s="1417"/>
      <c r="D65" s="1401"/>
      <c r="E65" s="1312"/>
      <c r="F65" s="1384"/>
      <c r="G65" s="1305"/>
      <c r="H65" s="46"/>
      <c r="I65" s="282" t="s">
        <v>465</v>
      </c>
      <c r="J65" s="75">
        <v>10</v>
      </c>
      <c r="K65" s="75">
        <v>1</v>
      </c>
      <c r="L65" s="75">
        <v>0</v>
      </c>
      <c r="M65" s="75"/>
      <c r="N65" s="75">
        <v>28</v>
      </c>
      <c r="O65" s="75">
        <v>0</v>
      </c>
      <c r="P65" s="269">
        <f>SUM(J65:O65)</f>
        <v>39</v>
      </c>
      <c r="Q65" s="46"/>
      <c r="R65" s="382">
        <v>19766.080000000002</v>
      </c>
      <c r="S65" s="82">
        <v>2.15</v>
      </c>
      <c r="T65" s="82">
        <v>0</v>
      </c>
      <c r="U65" s="82">
        <v>0</v>
      </c>
      <c r="V65" s="82">
        <v>386728.7</v>
      </c>
      <c r="W65" s="82">
        <v>0</v>
      </c>
      <c r="X65" s="383">
        <f>SUM(R65:W65)</f>
        <v>406496.93</v>
      </c>
      <c r="Y65" s="1330"/>
    </row>
    <row r="66" spans="1:25" s="540" customFormat="1" ht="12" customHeight="1">
      <c r="A66" s="1389"/>
      <c r="B66" s="1416"/>
      <c r="C66" s="1417"/>
      <c r="D66" s="1402"/>
      <c r="E66" s="1313"/>
      <c r="F66" s="1385"/>
      <c r="G66" s="1305"/>
      <c r="H66" s="46"/>
      <c r="I66" s="283" t="s">
        <v>369</v>
      </c>
      <c r="J66" s="77">
        <f>SUM(J64:J65)</f>
        <v>18</v>
      </c>
      <c r="K66" s="77">
        <f>SUM(K64:K65)</f>
        <v>1</v>
      </c>
      <c r="L66" s="77">
        <f t="shared" ref="L66:O66" si="62">SUM(L64:L65)</f>
        <v>0</v>
      </c>
      <c r="M66" s="77">
        <f t="shared" si="62"/>
        <v>9</v>
      </c>
      <c r="N66" s="77">
        <f t="shared" si="62"/>
        <v>118</v>
      </c>
      <c r="O66" s="77">
        <f t="shared" si="62"/>
        <v>0</v>
      </c>
      <c r="P66" s="274">
        <f>SUM(P64:P65)</f>
        <v>146</v>
      </c>
      <c r="Q66" s="46"/>
      <c r="R66" s="512">
        <f>SUM(R64:R65)</f>
        <v>695792.26</v>
      </c>
      <c r="S66" s="83">
        <f t="shared" ref="S66:W66" si="63">SUM(S64:S65)</f>
        <v>2.15</v>
      </c>
      <c r="T66" s="83">
        <f t="shared" si="63"/>
        <v>0</v>
      </c>
      <c r="U66" s="83">
        <f t="shared" si="63"/>
        <v>0</v>
      </c>
      <c r="V66" s="83">
        <f t="shared" si="63"/>
        <v>993587.19999999995</v>
      </c>
      <c r="W66" s="513">
        <f t="shared" si="63"/>
        <v>0</v>
      </c>
      <c r="X66" s="304">
        <f>SUM(X64:X65)</f>
        <v>1689381.61</v>
      </c>
      <c r="Y66" s="1331"/>
    </row>
    <row r="67" spans="1:25" s="476" customFormat="1" ht="12" customHeight="1">
      <c r="A67" s="1390">
        <v>21</v>
      </c>
      <c r="B67" s="1338" t="s">
        <v>190</v>
      </c>
      <c r="C67" s="1339" t="s">
        <v>199</v>
      </c>
      <c r="D67" s="1339" t="s">
        <v>471</v>
      </c>
      <c r="E67" s="1311">
        <f>699.397</f>
        <v>699.39700000000005</v>
      </c>
      <c r="F67" s="1383">
        <f>71388505.610969</f>
        <v>71388505.610969007</v>
      </c>
      <c r="G67" s="1340">
        <f>F67*0.00198</f>
        <v>141349.24110971863</v>
      </c>
      <c r="H67" s="46"/>
      <c r="I67" s="261" t="s">
        <v>415</v>
      </c>
      <c r="J67" s="252">
        <v>373</v>
      </c>
      <c r="K67" s="252">
        <v>33</v>
      </c>
      <c r="L67" s="252">
        <v>117</v>
      </c>
      <c r="M67" s="252">
        <v>169</v>
      </c>
      <c r="N67" s="252">
        <v>324</v>
      </c>
      <c r="O67" s="252">
        <v>10</v>
      </c>
      <c r="P67" s="275">
        <f>SUM(J67:O67)</f>
        <v>1026</v>
      </c>
      <c r="Q67" s="46"/>
      <c r="R67" s="298">
        <v>93007014.52491644</v>
      </c>
      <c r="S67" s="256">
        <v>56206.932562093803</v>
      </c>
      <c r="T67" s="256">
        <v>19042068.113000002</v>
      </c>
      <c r="U67" s="256">
        <v>1048519.659</v>
      </c>
      <c r="V67" s="541">
        <v>7110196.368789061</v>
      </c>
      <c r="W67" s="256">
        <v>22.854975</v>
      </c>
      <c r="X67" s="542">
        <f>SUM(R67:W67)</f>
        <v>120264028.4532426</v>
      </c>
      <c r="Y67" s="1473">
        <f>X69*0.00198</f>
        <v>250684.26487199232</v>
      </c>
    </row>
    <row r="68" spans="1:25" s="476" customFormat="1" ht="12" customHeight="1">
      <c r="A68" s="1390"/>
      <c r="B68" s="1338"/>
      <c r="C68" s="1339"/>
      <c r="D68" s="1339"/>
      <c r="E68" s="1312"/>
      <c r="F68" s="1384"/>
      <c r="G68" s="1340"/>
      <c r="H68" s="46"/>
      <c r="I68" s="263" t="s">
        <v>465</v>
      </c>
      <c r="J68" s="253">
        <v>477</v>
      </c>
      <c r="K68" s="253">
        <v>106</v>
      </c>
      <c r="L68" s="253">
        <v>13</v>
      </c>
      <c r="M68" s="253">
        <v>0</v>
      </c>
      <c r="N68" s="253">
        <v>751</v>
      </c>
      <c r="O68" s="253">
        <v>0</v>
      </c>
      <c r="P68" s="262">
        <f>SUM(J68:O68)</f>
        <v>1347</v>
      </c>
      <c r="Q68" s="46"/>
      <c r="R68" s="315">
        <v>742218.33630629489</v>
      </c>
      <c r="S68" s="543">
        <v>57849.336997386396</v>
      </c>
      <c r="T68" s="543">
        <v>762865.71051999996</v>
      </c>
      <c r="U68" s="543">
        <v>0</v>
      </c>
      <c r="V68" s="543">
        <v>4781252.7447480494</v>
      </c>
      <c r="W68" s="543">
        <v>0</v>
      </c>
      <c r="X68" s="544">
        <f>SUM(R68:W68)</f>
        <v>6344186.1285717301</v>
      </c>
      <c r="Y68" s="1474"/>
    </row>
    <row r="69" spans="1:25" s="476" customFormat="1" ht="12" customHeight="1">
      <c r="A69" s="1390"/>
      <c r="B69" s="1338"/>
      <c r="C69" s="1339"/>
      <c r="D69" s="1339"/>
      <c r="E69" s="1313"/>
      <c r="F69" s="1385"/>
      <c r="G69" s="1340"/>
      <c r="H69" s="46"/>
      <c r="I69" s="264" t="s">
        <v>369</v>
      </c>
      <c r="J69" s="254">
        <f>SUM(J67:J68)</f>
        <v>850</v>
      </c>
      <c r="K69" s="254">
        <f t="shared" ref="K69:O69" si="64">SUM(K67:K68)</f>
        <v>139</v>
      </c>
      <c r="L69" s="254">
        <f t="shared" si="64"/>
        <v>130</v>
      </c>
      <c r="M69" s="254">
        <f t="shared" si="64"/>
        <v>169</v>
      </c>
      <c r="N69" s="254">
        <f t="shared" si="64"/>
        <v>1075</v>
      </c>
      <c r="O69" s="254">
        <f t="shared" si="64"/>
        <v>10</v>
      </c>
      <c r="P69" s="265">
        <f>SUM(J69:O69)</f>
        <v>2373</v>
      </c>
      <c r="Q69" s="46"/>
      <c r="R69" s="545">
        <f>SUM(R67:R68)</f>
        <v>93749232.861222729</v>
      </c>
      <c r="S69" s="546">
        <f>SUM(S67:S68)</f>
        <v>114056.26955948019</v>
      </c>
      <c r="T69" s="546">
        <f t="shared" ref="T69:V69" si="65">SUM(T67:T68)</f>
        <v>19804933.823520001</v>
      </c>
      <c r="U69" s="546">
        <f t="shared" si="65"/>
        <v>1048519.659</v>
      </c>
      <c r="V69" s="546">
        <f t="shared" si="65"/>
        <v>11891449.11353711</v>
      </c>
      <c r="W69" s="546">
        <f>SUM(W67:W68)</f>
        <v>22.854975</v>
      </c>
      <c r="X69" s="547">
        <f>SUM(R69:W69)</f>
        <v>126608214.5818143</v>
      </c>
      <c r="Y69" s="1475"/>
    </row>
    <row r="70" spans="1:25" s="49" customFormat="1" ht="12" customHeight="1">
      <c r="A70" s="1389">
        <v>22</v>
      </c>
      <c r="B70" s="1416" t="s">
        <v>209</v>
      </c>
      <c r="C70" s="1417" t="s">
        <v>210</v>
      </c>
      <c r="D70" s="1400" t="s">
        <v>40</v>
      </c>
      <c r="E70" s="1418">
        <v>88525</v>
      </c>
      <c r="F70" s="1396">
        <v>292275000</v>
      </c>
      <c r="G70" s="1305">
        <v>292275000</v>
      </c>
      <c r="H70" s="46"/>
      <c r="I70" s="279" t="s">
        <v>415</v>
      </c>
      <c r="J70" s="74">
        <v>0</v>
      </c>
      <c r="K70" s="74">
        <v>0</v>
      </c>
      <c r="L70" s="74">
        <v>0</v>
      </c>
      <c r="M70" s="74">
        <v>0</v>
      </c>
      <c r="N70" s="74">
        <v>0</v>
      </c>
      <c r="O70" s="74">
        <v>0</v>
      </c>
      <c r="P70" s="508">
        <f>SUM(J70:O70)</f>
        <v>0</v>
      </c>
      <c r="Q70" s="46"/>
      <c r="R70" s="305">
        <v>0</v>
      </c>
      <c r="S70" s="78">
        <v>0</v>
      </c>
      <c r="T70" s="78">
        <v>0</v>
      </c>
      <c r="U70" s="78">
        <v>0</v>
      </c>
      <c r="V70" s="78">
        <v>0</v>
      </c>
      <c r="W70" s="78">
        <v>0</v>
      </c>
      <c r="X70" s="306">
        <f t="shared" ref="X70:X71" si="66">SUM(R70:W70)</f>
        <v>0</v>
      </c>
      <c r="Y70" s="1481">
        <f>X72</f>
        <v>10118000</v>
      </c>
    </row>
    <row r="71" spans="1:25" s="49" customFormat="1" ht="12" customHeight="1">
      <c r="A71" s="1389"/>
      <c r="B71" s="1416"/>
      <c r="C71" s="1417"/>
      <c r="D71" s="1401"/>
      <c r="E71" s="1419"/>
      <c r="F71" s="1397"/>
      <c r="G71" s="1305"/>
      <c r="H71" s="46"/>
      <c r="I71" s="282" t="s">
        <v>465</v>
      </c>
      <c r="J71" s="106">
        <v>0</v>
      </c>
      <c r="K71" s="75">
        <v>0</v>
      </c>
      <c r="L71" s="75">
        <v>0</v>
      </c>
      <c r="M71" s="75">
        <v>0</v>
      </c>
      <c r="N71" s="75">
        <v>0</v>
      </c>
      <c r="O71" s="75">
        <v>0</v>
      </c>
      <c r="P71" s="276">
        <f>SUM(J71:O71)</f>
        <v>0</v>
      </c>
      <c r="Q71" s="46"/>
      <c r="R71" s="307">
        <v>0</v>
      </c>
      <c r="S71" s="79">
        <v>0</v>
      </c>
      <c r="T71" s="79">
        <v>0</v>
      </c>
      <c r="U71" s="79">
        <v>0</v>
      </c>
      <c r="V71" s="79">
        <v>0</v>
      </c>
      <c r="W71" s="79">
        <v>0</v>
      </c>
      <c r="X71" s="308">
        <f t="shared" si="66"/>
        <v>0</v>
      </c>
      <c r="Y71" s="1482"/>
    </row>
    <row r="72" spans="1:25" s="49" customFormat="1" ht="12" customHeight="1">
      <c r="A72" s="1389"/>
      <c r="B72" s="1416"/>
      <c r="C72" s="1417"/>
      <c r="D72" s="1402"/>
      <c r="E72" s="1420"/>
      <c r="F72" s="1398"/>
      <c r="G72" s="1305"/>
      <c r="H72" s="46"/>
      <c r="I72" s="283" t="s">
        <v>369</v>
      </c>
      <c r="J72" s="75">
        <f>SUM(J70:J71)</f>
        <v>0</v>
      </c>
      <c r="K72" s="76">
        <f t="shared" ref="K72:M72" si="67">SUM(K70:K71)</f>
        <v>0</v>
      </c>
      <c r="L72" s="76">
        <f t="shared" si="67"/>
        <v>0</v>
      </c>
      <c r="M72" s="76">
        <f t="shared" si="67"/>
        <v>0</v>
      </c>
      <c r="N72" s="76">
        <f>SUM(N70:N71)</f>
        <v>0</v>
      </c>
      <c r="O72" s="76">
        <f>SUM(O70:O71)</f>
        <v>0</v>
      </c>
      <c r="P72" s="277">
        <f>SUM(P70:P71)</f>
        <v>0</v>
      </c>
      <c r="Q72" s="46"/>
      <c r="R72" s="309">
        <f>SUM(R70:R71)</f>
        <v>0</v>
      </c>
      <c r="S72" s="80">
        <f t="shared" ref="S72" si="68">SUM(S70:S71)</f>
        <v>0</v>
      </c>
      <c r="T72" s="80">
        <f t="shared" ref="T72" si="69">SUM(T70:T71)</f>
        <v>0</v>
      </c>
      <c r="U72" s="80">
        <f t="shared" ref="U72" si="70">SUM(U70:U71)</f>
        <v>0</v>
      </c>
      <c r="V72" s="80">
        <f t="shared" ref="V72" si="71">SUM(V70:V71)</f>
        <v>0</v>
      </c>
      <c r="W72" s="80">
        <f t="shared" ref="W72" si="72">SUM(W70:W71)</f>
        <v>0</v>
      </c>
      <c r="X72" s="310">
        <v>10118000</v>
      </c>
      <c r="Y72" s="1483"/>
    </row>
    <row r="73" spans="1:25" s="47" customFormat="1">
      <c r="A73" s="1390">
        <v>23</v>
      </c>
      <c r="B73" s="1338" t="s">
        <v>209</v>
      </c>
      <c r="C73" s="1339" t="s">
        <v>214</v>
      </c>
      <c r="D73" s="1335" t="s">
        <v>40</v>
      </c>
      <c r="E73" s="1311">
        <v>13</v>
      </c>
      <c r="F73" s="1314">
        <v>164483</v>
      </c>
      <c r="G73" s="1340">
        <f>F73</f>
        <v>164483</v>
      </c>
      <c r="H73" s="46"/>
      <c r="I73" s="548" t="s">
        <v>415</v>
      </c>
      <c r="J73" s="252">
        <v>0</v>
      </c>
      <c r="K73" s="252"/>
      <c r="L73" s="252">
        <v>0</v>
      </c>
      <c r="M73" s="252">
        <v>0</v>
      </c>
      <c r="N73" s="252">
        <v>0</v>
      </c>
      <c r="O73" s="252">
        <v>0</v>
      </c>
      <c r="P73" s="275">
        <v>0</v>
      </c>
      <c r="Q73" s="46"/>
      <c r="R73" s="298">
        <v>0</v>
      </c>
      <c r="S73" s="256">
        <v>0</v>
      </c>
      <c r="T73" s="256">
        <v>0</v>
      </c>
      <c r="U73" s="256">
        <v>0</v>
      </c>
      <c r="V73" s="256">
        <v>0</v>
      </c>
      <c r="W73" s="256">
        <v>0</v>
      </c>
      <c r="X73" s="299">
        <f t="shared" ref="X73:X75" si="73">SUM(R73:W73)</f>
        <v>0</v>
      </c>
      <c r="Y73" s="1326">
        <f>X75</f>
        <v>115409</v>
      </c>
    </row>
    <row r="74" spans="1:25" s="47" customFormat="1" ht="12" customHeight="1">
      <c r="A74" s="1390"/>
      <c r="B74" s="1338"/>
      <c r="C74" s="1339"/>
      <c r="D74" s="1336"/>
      <c r="E74" s="1312"/>
      <c r="F74" s="1315"/>
      <c r="G74" s="1340"/>
      <c r="H74" s="46"/>
      <c r="I74" s="263" t="s">
        <v>465</v>
      </c>
      <c r="J74" s="253">
        <v>0</v>
      </c>
      <c r="K74" s="253">
        <v>0</v>
      </c>
      <c r="L74" s="253">
        <v>0</v>
      </c>
      <c r="M74" s="253">
        <v>0</v>
      </c>
      <c r="N74" s="253">
        <v>0</v>
      </c>
      <c r="O74" s="253">
        <v>0</v>
      </c>
      <c r="P74" s="262">
        <f>SUM(J74:O74)</f>
        <v>0</v>
      </c>
      <c r="Q74" s="46"/>
      <c r="R74" s="300">
        <v>0</v>
      </c>
      <c r="S74" s="257">
        <v>0</v>
      </c>
      <c r="T74" s="257">
        <v>0</v>
      </c>
      <c r="U74" s="257">
        <v>0</v>
      </c>
      <c r="V74" s="257">
        <v>0</v>
      </c>
      <c r="W74" s="257">
        <v>0</v>
      </c>
      <c r="X74" s="301">
        <f t="shared" si="73"/>
        <v>0</v>
      </c>
      <c r="Y74" s="1327"/>
    </row>
    <row r="75" spans="1:25" s="47" customFormat="1" ht="12.6" customHeight="1">
      <c r="A75" s="1390"/>
      <c r="B75" s="1338"/>
      <c r="C75" s="1339"/>
      <c r="D75" s="1337"/>
      <c r="E75" s="1313"/>
      <c r="F75" s="1316"/>
      <c r="G75" s="1340"/>
      <c r="H75" s="46"/>
      <c r="I75" s="264" t="s">
        <v>369</v>
      </c>
      <c r="J75" s="254">
        <v>79</v>
      </c>
      <c r="K75" s="254">
        <v>0</v>
      </c>
      <c r="L75" s="254">
        <v>476</v>
      </c>
      <c r="M75" s="254">
        <v>103</v>
      </c>
      <c r="N75" s="254">
        <v>1488</v>
      </c>
      <c r="O75" s="254">
        <f t="shared" ref="O75" si="74">SUM(O73:O74)</f>
        <v>0</v>
      </c>
      <c r="P75" s="265">
        <f>SUM(J75:O75)</f>
        <v>2146</v>
      </c>
      <c r="Q75" s="46"/>
      <c r="R75" s="549">
        <v>28917</v>
      </c>
      <c r="S75" s="255">
        <f t="shared" ref="S75:W75" si="75">SUM(S73:S74)</f>
        <v>0</v>
      </c>
      <c r="T75" s="255">
        <v>28180</v>
      </c>
      <c r="U75" s="255">
        <v>7064</v>
      </c>
      <c r="V75" s="255">
        <v>51248</v>
      </c>
      <c r="W75" s="255">
        <f t="shared" si="75"/>
        <v>0</v>
      </c>
      <c r="X75" s="297">
        <f t="shared" si="73"/>
        <v>115409</v>
      </c>
      <c r="Y75" s="1328"/>
    </row>
    <row r="76" spans="1:25" s="49" customFormat="1" ht="12" customHeight="1">
      <c r="A76" s="1413">
        <v>24</v>
      </c>
      <c r="B76" s="1462" t="s">
        <v>221</v>
      </c>
      <c r="C76" s="1465" t="s">
        <v>223</v>
      </c>
      <c r="D76" s="1403" t="s">
        <v>40</v>
      </c>
      <c r="E76" s="1344">
        <v>3117</v>
      </c>
      <c r="F76" s="1320">
        <v>205957</v>
      </c>
      <c r="G76" s="1305">
        <f>F76</f>
        <v>205957</v>
      </c>
      <c r="H76" s="47"/>
      <c r="I76" s="550" t="s">
        <v>415</v>
      </c>
      <c r="J76" s="551">
        <v>6670</v>
      </c>
      <c r="K76" s="551">
        <v>100</v>
      </c>
      <c r="L76" s="551">
        <v>203</v>
      </c>
      <c r="M76" s="551" t="s">
        <v>472</v>
      </c>
      <c r="N76" s="74">
        <v>732</v>
      </c>
      <c r="O76" s="74">
        <v>52</v>
      </c>
      <c r="P76" s="508">
        <f>SUM(J76:O76)</f>
        <v>7757</v>
      </c>
      <c r="Q76" s="47"/>
      <c r="R76" s="552">
        <v>37837</v>
      </c>
      <c r="S76" s="553">
        <v>1094</v>
      </c>
      <c r="T76" s="553">
        <v>16479</v>
      </c>
      <c r="U76" s="553" t="s">
        <v>473</v>
      </c>
      <c r="V76" s="553">
        <v>13846</v>
      </c>
      <c r="W76" s="553">
        <v>36</v>
      </c>
      <c r="X76" s="554">
        <f>SUM(R76:W76)</f>
        <v>69292</v>
      </c>
      <c r="Y76" s="1484">
        <f>X78</f>
        <v>73556</v>
      </c>
    </row>
    <row r="77" spans="1:25" s="49" customFormat="1" ht="12" customHeight="1">
      <c r="A77" s="1414"/>
      <c r="B77" s="1463"/>
      <c r="C77" s="1466"/>
      <c r="D77" s="1404"/>
      <c r="E77" s="1345"/>
      <c r="F77" s="1321"/>
      <c r="G77" s="1305"/>
      <c r="H77" s="47"/>
      <c r="I77" s="555" t="s">
        <v>465</v>
      </c>
      <c r="J77" s="551">
        <v>24</v>
      </c>
      <c r="K77" s="551">
        <v>6</v>
      </c>
      <c r="L77" s="551">
        <v>117</v>
      </c>
      <c r="M77" s="551" t="s">
        <v>472</v>
      </c>
      <c r="N77" s="75">
        <v>369</v>
      </c>
      <c r="O77" s="75">
        <v>3</v>
      </c>
      <c r="P77" s="276">
        <f>SUM(J77:O77)</f>
        <v>519</v>
      </c>
      <c r="Q77" s="47"/>
      <c r="R77" s="556">
        <v>633</v>
      </c>
      <c r="S77" s="557">
        <v>2</v>
      </c>
      <c r="T77" s="557">
        <v>3090</v>
      </c>
      <c r="U77" s="557" t="s">
        <v>473</v>
      </c>
      <c r="V77" s="557">
        <v>523</v>
      </c>
      <c r="W77" s="557">
        <v>16</v>
      </c>
      <c r="X77" s="558">
        <f>SUM(R77:W77)</f>
        <v>4264</v>
      </c>
      <c r="Y77" s="1485"/>
    </row>
    <row r="78" spans="1:25" s="49" customFormat="1" ht="12" customHeight="1">
      <c r="A78" s="1415"/>
      <c r="B78" s="1464"/>
      <c r="C78" s="1467"/>
      <c r="D78" s="1405"/>
      <c r="E78" s="1346"/>
      <c r="F78" s="1322"/>
      <c r="G78" s="1305"/>
      <c r="H78" s="47"/>
      <c r="I78" s="559" t="s">
        <v>369</v>
      </c>
      <c r="J78" s="551">
        <v>6694</v>
      </c>
      <c r="K78" s="551">
        <v>106</v>
      </c>
      <c r="L78" s="551">
        <v>320</v>
      </c>
      <c r="M78" s="551" t="s">
        <v>420</v>
      </c>
      <c r="N78" s="76">
        <v>1101</v>
      </c>
      <c r="O78" s="76">
        <v>55</v>
      </c>
      <c r="P78" s="277">
        <f>SUM(P76:P77)</f>
        <v>8276</v>
      </c>
      <c r="Q78" s="47"/>
      <c r="R78" s="560">
        <v>38470</v>
      </c>
      <c r="S78" s="561">
        <v>1096</v>
      </c>
      <c r="T78" s="561">
        <v>19569</v>
      </c>
      <c r="U78" s="561" t="s">
        <v>469</v>
      </c>
      <c r="V78" s="561">
        <v>14369</v>
      </c>
      <c r="W78" s="561">
        <v>52</v>
      </c>
      <c r="X78" s="457">
        <f>SUM(X76:X77)</f>
        <v>73556</v>
      </c>
      <c r="Y78" s="1486"/>
    </row>
    <row r="79" spans="1:25" s="47" customFormat="1" ht="12" customHeight="1">
      <c r="A79" s="1390">
        <v>25</v>
      </c>
      <c r="B79" s="1338" t="s">
        <v>228</v>
      </c>
      <c r="C79" s="1339" t="s">
        <v>229</v>
      </c>
      <c r="D79" s="1335" t="s">
        <v>442</v>
      </c>
      <c r="E79" s="1311">
        <v>15</v>
      </c>
      <c r="F79" s="1314">
        <v>690590</v>
      </c>
      <c r="G79" s="1340">
        <f>F79*0.05128</f>
        <v>35413.455199999997</v>
      </c>
      <c r="H79" s="46"/>
      <c r="I79" s="261" t="s">
        <v>415</v>
      </c>
      <c r="J79" s="252">
        <v>390</v>
      </c>
      <c r="K79" s="252">
        <v>0</v>
      </c>
      <c r="L79" s="252">
        <v>165</v>
      </c>
      <c r="M79" s="252">
        <v>3</v>
      </c>
      <c r="N79" s="252">
        <v>4</v>
      </c>
      <c r="O79" s="252">
        <v>0</v>
      </c>
      <c r="P79" s="275">
        <f t="shared" ref="P79:P86" si="76">SUM(J79:O79)</f>
        <v>562</v>
      </c>
      <c r="Q79" s="46"/>
      <c r="R79" s="298">
        <v>17574.21</v>
      </c>
      <c r="S79" s="256">
        <v>0</v>
      </c>
      <c r="T79" s="256">
        <v>50.856000000000002</v>
      </c>
      <c r="U79" s="256">
        <v>68.296000000000006</v>
      </c>
      <c r="V79" s="256">
        <v>258.24</v>
      </c>
      <c r="W79" s="256">
        <v>0</v>
      </c>
      <c r="X79" s="299">
        <f t="shared" ref="X79:X80" si="77">SUM(R79:W79)</f>
        <v>17951.601999999999</v>
      </c>
      <c r="Y79" s="1326">
        <f>X81*0.05128</f>
        <v>920.55815055999994</v>
      </c>
    </row>
    <row r="80" spans="1:25" s="47" customFormat="1" ht="12" customHeight="1">
      <c r="A80" s="1390"/>
      <c r="B80" s="1338"/>
      <c r="C80" s="1339"/>
      <c r="D80" s="1336"/>
      <c r="E80" s="1312"/>
      <c r="F80" s="1315"/>
      <c r="G80" s="1340"/>
      <c r="H80" s="46"/>
      <c r="I80" s="263" t="s">
        <v>465</v>
      </c>
      <c r="J80" s="253">
        <v>0</v>
      </c>
      <c r="K80" s="253">
        <v>0</v>
      </c>
      <c r="L80" s="253">
        <v>0</v>
      </c>
      <c r="M80" s="253">
        <v>0</v>
      </c>
      <c r="N80" s="253">
        <v>0</v>
      </c>
      <c r="O80" s="253">
        <v>0</v>
      </c>
      <c r="P80" s="278">
        <f t="shared" si="76"/>
        <v>0</v>
      </c>
      <c r="Q80" s="46"/>
      <c r="R80" s="300">
        <v>0</v>
      </c>
      <c r="S80" s="257">
        <v>0</v>
      </c>
      <c r="T80" s="257">
        <v>0</v>
      </c>
      <c r="U80" s="257">
        <v>0</v>
      </c>
      <c r="V80" s="257">
        <v>0</v>
      </c>
      <c r="W80" s="257">
        <v>0</v>
      </c>
      <c r="X80" s="301">
        <f t="shared" si="77"/>
        <v>0</v>
      </c>
      <c r="Y80" s="1327"/>
    </row>
    <row r="81" spans="1:25" s="47" customFormat="1" ht="12" customHeight="1">
      <c r="A81" s="1390"/>
      <c r="B81" s="1338"/>
      <c r="C81" s="1339"/>
      <c r="D81" s="1337"/>
      <c r="E81" s="1313"/>
      <c r="F81" s="1316"/>
      <c r="G81" s="1340"/>
      <c r="H81" s="46"/>
      <c r="I81" s="264" t="s">
        <v>369</v>
      </c>
      <c r="J81" s="254">
        <f>SUM(J79:J80)</f>
        <v>390</v>
      </c>
      <c r="K81" s="254">
        <f>SUM(K79:K80)</f>
        <v>0</v>
      </c>
      <c r="L81" s="254">
        <f t="shared" ref="L81:O81" si="78">SUM(L79:L80)</f>
        <v>165</v>
      </c>
      <c r="M81" s="254">
        <f t="shared" si="78"/>
        <v>3</v>
      </c>
      <c r="N81" s="254">
        <f t="shared" si="78"/>
        <v>4</v>
      </c>
      <c r="O81" s="254">
        <f t="shared" si="78"/>
        <v>0</v>
      </c>
      <c r="P81" s="265">
        <f t="shared" si="76"/>
        <v>562</v>
      </c>
      <c r="Q81" s="46"/>
      <c r="R81" s="296">
        <f>SUM(R79)</f>
        <v>17574.21</v>
      </c>
      <c r="S81" s="255">
        <f t="shared" ref="S81:W81" si="79">SUM(S79)</f>
        <v>0</v>
      </c>
      <c r="T81" s="255">
        <f t="shared" si="79"/>
        <v>50.856000000000002</v>
      </c>
      <c r="U81" s="255">
        <f t="shared" si="79"/>
        <v>68.296000000000006</v>
      </c>
      <c r="V81" s="255">
        <f t="shared" si="79"/>
        <v>258.24</v>
      </c>
      <c r="W81" s="255">
        <f t="shared" si="79"/>
        <v>0</v>
      </c>
      <c r="X81" s="297">
        <f>SUM(R79:W80)</f>
        <v>17951.601999999999</v>
      </c>
      <c r="Y81" s="1328"/>
    </row>
    <row r="82" spans="1:25" s="49" customFormat="1" ht="12" customHeight="1">
      <c r="A82" s="1381">
        <v>26</v>
      </c>
      <c r="B82" s="1468" t="s">
        <v>235</v>
      </c>
      <c r="C82" s="1469" t="s">
        <v>397</v>
      </c>
      <c r="D82" s="1386" t="s">
        <v>40</v>
      </c>
      <c r="E82" s="1393">
        <v>5</v>
      </c>
      <c r="F82" s="1456">
        <v>92</v>
      </c>
      <c r="G82" s="1392">
        <f>F82</f>
        <v>92</v>
      </c>
      <c r="H82" s="562"/>
      <c r="I82" s="563" t="s">
        <v>415</v>
      </c>
      <c r="J82" s="564">
        <v>289</v>
      </c>
      <c r="K82" s="564">
        <v>0</v>
      </c>
      <c r="L82" s="564">
        <v>4</v>
      </c>
      <c r="M82" s="564">
        <v>3</v>
      </c>
      <c r="N82" s="564">
        <v>6</v>
      </c>
      <c r="O82" s="564">
        <v>0</v>
      </c>
      <c r="P82" s="565">
        <f t="shared" si="76"/>
        <v>302</v>
      </c>
      <c r="Q82" s="562"/>
      <c r="R82" s="566">
        <v>4316</v>
      </c>
      <c r="S82" s="567">
        <v>0</v>
      </c>
      <c r="T82" s="567">
        <v>240</v>
      </c>
      <c r="U82" s="567">
        <v>50</v>
      </c>
      <c r="V82" s="567">
        <v>14</v>
      </c>
      <c r="W82" s="567">
        <v>0</v>
      </c>
      <c r="X82" s="568">
        <f t="shared" ref="X82:X84" si="80">SUM(R82:W82)</f>
        <v>4620</v>
      </c>
      <c r="Y82" s="1393">
        <f>X84</f>
        <v>4620</v>
      </c>
    </row>
    <row r="83" spans="1:25" s="49" customFormat="1" ht="12" customHeight="1">
      <c r="A83" s="1381"/>
      <c r="B83" s="1468"/>
      <c r="C83" s="1469"/>
      <c r="D83" s="1387"/>
      <c r="E83" s="1394"/>
      <c r="F83" s="1457"/>
      <c r="G83" s="1392"/>
      <c r="H83" s="562"/>
      <c r="I83" s="569" t="s">
        <v>465</v>
      </c>
      <c r="J83" s="570">
        <v>0</v>
      </c>
      <c r="K83" s="570">
        <v>0</v>
      </c>
      <c r="L83" s="570">
        <v>0</v>
      </c>
      <c r="M83" s="570">
        <v>0</v>
      </c>
      <c r="N83" s="570">
        <v>0</v>
      </c>
      <c r="O83" s="570">
        <v>0</v>
      </c>
      <c r="P83" s="571">
        <f t="shared" si="76"/>
        <v>0</v>
      </c>
      <c r="Q83" s="562"/>
      <c r="R83" s="572">
        <v>0</v>
      </c>
      <c r="S83" s="573">
        <v>0</v>
      </c>
      <c r="T83" s="573">
        <v>0</v>
      </c>
      <c r="U83" s="573">
        <v>0</v>
      </c>
      <c r="V83" s="573">
        <v>0</v>
      </c>
      <c r="W83" s="573">
        <v>0</v>
      </c>
      <c r="X83" s="574">
        <f t="shared" si="80"/>
        <v>0</v>
      </c>
      <c r="Y83" s="1394"/>
    </row>
    <row r="84" spans="1:25" s="49" customFormat="1" ht="12" customHeight="1">
      <c r="A84" s="1381"/>
      <c r="B84" s="1468"/>
      <c r="C84" s="1469"/>
      <c r="D84" s="1388"/>
      <c r="E84" s="1395"/>
      <c r="F84" s="1458"/>
      <c r="G84" s="1392"/>
      <c r="H84" s="562"/>
      <c r="I84" s="575" t="s">
        <v>369</v>
      </c>
      <c r="J84" s="576">
        <f>SUM(J82:J83)</f>
        <v>289</v>
      </c>
      <c r="K84" s="576">
        <f t="shared" ref="K84:O84" si="81">SUM(K82:K83)</f>
        <v>0</v>
      </c>
      <c r="L84" s="576">
        <f t="shared" si="81"/>
        <v>4</v>
      </c>
      <c r="M84" s="576">
        <f t="shared" si="81"/>
        <v>3</v>
      </c>
      <c r="N84" s="576">
        <f t="shared" si="81"/>
        <v>6</v>
      </c>
      <c r="O84" s="576">
        <f t="shared" si="81"/>
        <v>0</v>
      </c>
      <c r="P84" s="577">
        <f t="shared" si="76"/>
        <v>302</v>
      </c>
      <c r="Q84" s="562"/>
      <c r="R84" s="578">
        <f>SUM(R82:R83)</f>
        <v>4316</v>
      </c>
      <c r="S84" s="579">
        <f t="shared" ref="S84:W84" si="82">SUM(S82:S83)</f>
        <v>0</v>
      </c>
      <c r="T84" s="579">
        <f t="shared" si="82"/>
        <v>240</v>
      </c>
      <c r="U84" s="579">
        <f t="shared" si="82"/>
        <v>50</v>
      </c>
      <c r="V84" s="579">
        <f t="shared" si="82"/>
        <v>14</v>
      </c>
      <c r="W84" s="579">
        <f t="shared" si="82"/>
        <v>0</v>
      </c>
      <c r="X84" s="580">
        <f t="shared" si="80"/>
        <v>4620</v>
      </c>
      <c r="Y84" s="1395"/>
    </row>
    <row r="85" spans="1:25" s="49" customFormat="1" ht="12" customHeight="1">
      <c r="A85" s="1382">
        <v>27</v>
      </c>
      <c r="B85" s="1309" t="s">
        <v>244</v>
      </c>
      <c r="C85" s="1310" t="s">
        <v>245</v>
      </c>
      <c r="D85" s="1317" t="s">
        <v>443</v>
      </c>
      <c r="E85" s="1311">
        <v>13.438000000000001</v>
      </c>
      <c r="F85" s="1314">
        <v>9906.375</v>
      </c>
      <c r="G85" s="1391">
        <f>F85*0.01621</f>
        <v>160.58233874999999</v>
      </c>
      <c r="H85" s="46"/>
      <c r="I85" s="581" t="s">
        <v>415</v>
      </c>
      <c r="J85" s="252">
        <v>452</v>
      </c>
      <c r="K85" s="252">
        <v>0</v>
      </c>
      <c r="L85" s="252">
        <v>235</v>
      </c>
      <c r="M85" s="252">
        <v>0</v>
      </c>
      <c r="N85" s="252">
        <v>8</v>
      </c>
      <c r="O85" s="252">
        <v>0</v>
      </c>
      <c r="P85" s="275">
        <f t="shared" si="76"/>
        <v>695</v>
      </c>
      <c r="Q85" s="46"/>
      <c r="R85" s="298">
        <v>212451</v>
      </c>
      <c r="S85" s="256">
        <v>0</v>
      </c>
      <c r="T85" s="256">
        <v>180721</v>
      </c>
      <c r="U85" s="256">
        <v>0</v>
      </c>
      <c r="V85" s="256">
        <v>1118</v>
      </c>
      <c r="W85" s="256">
        <v>0</v>
      </c>
      <c r="X85" s="299">
        <f>SUM(R85:W85)</f>
        <v>394290</v>
      </c>
      <c r="Y85" s="1326">
        <f>X87*0.01621</f>
        <v>6391.4408999999996</v>
      </c>
    </row>
    <row r="86" spans="1:25" s="49" customFormat="1" ht="12" customHeight="1">
      <c r="A86" s="1382"/>
      <c r="B86" s="1309"/>
      <c r="C86" s="1310"/>
      <c r="D86" s="1318"/>
      <c r="E86" s="1312"/>
      <c r="F86" s="1315"/>
      <c r="G86" s="1391"/>
      <c r="H86" s="46"/>
      <c r="I86" s="582" t="s">
        <v>465</v>
      </c>
      <c r="J86" s="253">
        <v>0</v>
      </c>
      <c r="K86" s="253">
        <v>0</v>
      </c>
      <c r="L86" s="253">
        <v>0</v>
      </c>
      <c r="M86" s="253">
        <v>0</v>
      </c>
      <c r="N86" s="253">
        <v>0</v>
      </c>
      <c r="O86" s="253">
        <v>0</v>
      </c>
      <c r="P86" s="262">
        <f t="shared" si="76"/>
        <v>0</v>
      </c>
      <c r="Q86" s="46"/>
      <c r="R86" s="300">
        <v>0</v>
      </c>
      <c r="S86" s="257">
        <v>0</v>
      </c>
      <c r="T86" s="257">
        <v>0</v>
      </c>
      <c r="U86" s="257">
        <v>0</v>
      </c>
      <c r="V86" s="257">
        <v>0</v>
      </c>
      <c r="W86" s="257">
        <v>0</v>
      </c>
      <c r="X86" s="301">
        <v>0</v>
      </c>
      <c r="Y86" s="1327"/>
    </row>
    <row r="87" spans="1:25" s="49" customFormat="1" ht="12" customHeight="1">
      <c r="A87" s="1382"/>
      <c r="B87" s="1309"/>
      <c r="C87" s="1310"/>
      <c r="D87" s="1319"/>
      <c r="E87" s="1313"/>
      <c r="F87" s="1316"/>
      <c r="G87" s="1391"/>
      <c r="H87" s="46"/>
      <c r="I87" s="583" t="s">
        <v>369</v>
      </c>
      <c r="J87" s="254">
        <f>SUM(J85:J86)</f>
        <v>452</v>
      </c>
      <c r="K87" s="254">
        <f t="shared" ref="K87:O87" si="83">SUM(K85:K86)</f>
        <v>0</v>
      </c>
      <c r="L87" s="254">
        <f t="shared" si="83"/>
        <v>235</v>
      </c>
      <c r="M87" s="254">
        <f t="shared" si="83"/>
        <v>0</v>
      </c>
      <c r="N87" s="254">
        <f t="shared" si="83"/>
        <v>8</v>
      </c>
      <c r="O87" s="254">
        <f t="shared" si="83"/>
        <v>0</v>
      </c>
      <c r="P87" s="265">
        <f>SUM(P85:P86)</f>
        <v>695</v>
      </c>
      <c r="Q87" s="46"/>
      <c r="R87" s="296">
        <f>SUM(R85:R86)</f>
        <v>212451</v>
      </c>
      <c r="S87" s="255">
        <f t="shared" ref="S87:W87" si="84">SUM(S85:S86)</f>
        <v>0</v>
      </c>
      <c r="T87" s="255">
        <f t="shared" si="84"/>
        <v>180721</v>
      </c>
      <c r="U87" s="255">
        <f t="shared" si="84"/>
        <v>0</v>
      </c>
      <c r="V87" s="255">
        <f t="shared" si="84"/>
        <v>1118</v>
      </c>
      <c r="W87" s="255">
        <f t="shared" si="84"/>
        <v>0</v>
      </c>
      <c r="X87" s="297">
        <f>SUM(X85:X86)</f>
        <v>394290</v>
      </c>
      <c r="Y87" s="1328"/>
    </row>
    <row r="88" spans="1:25" s="49" customFormat="1" ht="12" customHeight="1">
      <c r="A88" s="1389">
        <v>28</v>
      </c>
      <c r="B88" s="1416" t="s">
        <v>254</v>
      </c>
      <c r="C88" s="1417" t="s">
        <v>255</v>
      </c>
      <c r="D88" s="1400" t="s">
        <v>40</v>
      </c>
      <c r="E88" s="1344">
        <v>26</v>
      </c>
      <c r="F88" s="1320">
        <v>1634</v>
      </c>
      <c r="G88" s="1305">
        <f>F88</f>
        <v>1634</v>
      </c>
      <c r="H88" s="46"/>
      <c r="I88" s="584" t="s">
        <v>415</v>
      </c>
      <c r="J88" s="442">
        <v>47</v>
      </c>
      <c r="K88" s="442">
        <v>0</v>
      </c>
      <c r="L88" s="442">
        <v>104</v>
      </c>
      <c r="M88" s="442">
        <v>0</v>
      </c>
      <c r="N88" s="442">
        <v>128</v>
      </c>
      <c r="O88" s="442">
        <v>2</v>
      </c>
      <c r="P88" s="443">
        <f t="shared" ref="P88:P96" si="85">SUM(J88:O88)</f>
        <v>281</v>
      </c>
      <c r="Q88" s="46"/>
      <c r="R88" s="585">
        <v>4938</v>
      </c>
      <c r="S88" s="586" t="s">
        <v>474</v>
      </c>
      <c r="T88" s="586">
        <v>8727</v>
      </c>
      <c r="U88" s="586" t="s">
        <v>474</v>
      </c>
      <c r="V88" s="586">
        <v>2624</v>
      </c>
      <c r="W88" s="586">
        <v>95</v>
      </c>
      <c r="X88" s="587">
        <f t="shared" ref="X88:X89" si="86">SUM(R88:W88)</f>
        <v>16384</v>
      </c>
      <c r="Y88" s="1329">
        <f>X90</f>
        <v>16637</v>
      </c>
    </row>
    <row r="89" spans="1:25" s="49" customFormat="1" ht="12" customHeight="1">
      <c r="A89" s="1389"/>
      <c r="B89" s="1416"/>
      <c r="C89" s="1417"/>
      <c r="D89" s="1401"/>
      <c r="E89" s="1345"/>
      <c r="F89" s="1321"/>
      <c r="G89" s="1305"/>
      <c r="H89" s="46"/>
      <c r="I89" s="282" t="s">
        <v>465</v>
      </c>
      <c r="J89" s="75">
        <v>0</v>
      </c>
      <c r="K89" s="75">
        <v>0</v>
      </c>
      <c r="L89" s="75">
        <v>0</v>
      </c>
      <c r="M89" s="75">
        <v>0</v>
      </c>
      <c r="N89" s="75">
        <v>6</v>
      </c>
      <c r="O89" s="75">
        <v>0</v>
      </c>
      <c r="P89" s="269">
        <v>5</v>
      </c>
      <c r="Q89" s="46"/>
      <c r="R89" s="382">
        <v>0</v>
      </c>
      <c r="S89" s="82">
        <v>0</v>
      </c>
      <c r="T89" s="82">
        <v>0</v>
      </c>
      <c r="U89" s="82">
        <v>0</v>
      </c>
      <c r="V89" s="82">
        <v>253</v>
      </c>
      <c r="W89" s="82">
        <v>0</v>
      </c>
      <c r="X89" s="383">
        <f t="shared" si="86"/>
        <v>253</v>
      </c>
      <c r="Y89" s="1330"/>
    </row>
    <row r="90" spans="1:25" s="49" customFormat="1" ht="12" customHeight="1">
      <c r="A90" s="1389"/>
      <c r="B90" s="1416"/>
      <c r="C90" s="1417"/>
      <c r="D90" s="1402"/>
      <c r="E90" s="1346"/>
      <c r="F90" s="1322"/>
      <c r="G90" s="1305"/>
      <c r="H90" s="46"/>
      <c r="I90" s="283" t="s">
        <v>369</v>
      </c>
      <c r="J90" s="77">
        <f>SUM(J88:J89)</f>
        <v>47</v>
      </c>
      <c r="K90" s="77">
        <f t="shared" ref="K90:O90" si="87">SUM(K88:K89)</f>
        <v>0</v>
      </c>
      <c r="L90" s="77">
        <f t="shared" si="87"/>
        <v>104</v>
      </c>
      <c r="M90" s="77">
        <f t="shared" si="87"/>
        <v>0</v>
      </c>
      <c r="N90" s="77">
        <f t="shared" si="87"/>
        <v>134</v>
      </c>
      <c r="O90" s="77">
        <f t="shared" si="87"/>
        <v>2</v>
      </c>
      <c r="P90" s="274">
        <f t="shared" si="85"/>
        <v>287</v>
      </c>
      <c r="Q90" s="46"/>
      <c r="R90" s="303">
        <f>SUM(R88:R89)</f>
        <v>4938</v>
      </c>
      <c r="S90" s="83">
        <v>0</v>
      </c>
      <c r="T90" s="83">
        <f>SUM(T88:T89)</f>
        <v>8727</v>
      </c>
      <c r="U90" s="83">
        <f>SUM(U88:U89)</f>
        <v>0</v>
      </c>
      <c r="V90" s="83">
        <f>SUM(V88:V89)</f>
        <v>2877</v>
      </c>
      <c r="W90" s="83">
        <f>SUM(W88:W89)</f>
        <v>95</v>
      </c>
      <c r="X90" s="304">
        <f>SUM(X88:X89)</f>
        <v>16637</v>
      </c>
      <c r="Y90" s="1331"/>
    </row>
    <row r="91" spans="1:25" s="49" customFormat="1" ht="12" customHeight="1">
      <c r="A91" s="1390">
        <v>29</v>
      </c>
      <c r="B91" s="1338" t="s">
        <v>261</v>
      </c>
      <c r="C91" s="1339" t="s">
        <v>262</v>
      </c>
      <c r="D91" s="1335" t="s">
        <v>40</v>
      </c>
      <c r="E91" s="1326">
        <v>6603</v>
      </c>
      <c r="F91" s="1323">
        <v>7561370.5</v>
      </c>
      <c r="G91" s="1340">
        <f>F91</f>
        <v>7561370.5</v>
      </c>
      <c r="H91" s="46"/>
      <c r="I91" s="261" t="s">
        <v>415</v>
      </c>
      <c r="J91" s="252">
        <v>249</v>
      </c>
      <c r="K91" s="252">
        <v>164</v>
      </c>
      <c r="L91" s="252">
        <v>74</v>
      </c>
      <c r="M91" s="252">
        <v>0</v>
      </c>
      <c r="N91" s="252">
        <v>1080</v>
      </c>
      <c r="O91" s="252">
        <v>22641</v>
      </c>
      <c r="P91" s="275">
        <f t="shared" si="85"/>
        <v>24208</v>
      </c>
      <c r="Q91" s="46"/>
      <c r="R91" s="298">
        <v>741727.56</v>
      </c>
      <c r="S91" s="256">
        <v>22438.75</v>
      </c>
      <c r="T91" s="256">
        <v>397179.12</v>
      </c>
      <c r="U91" s="256">
        <v>0</v>
      </c>
      <c r="V91" s="256">
        <v>129802.39</v>
      </c>
      <c r="W91" s="256">
        <v>5199.2700000000004</v>
      </c>
      <c r="X91" s="299">
        <f t="shared" ref="X91:X93" si="88">SUM(R91:W91)</f>
        <v>1296347.0900000001</v>
      </c>
      <c r="Y91" s="1326">
        <f>X93</f>
        <v>1404179.0000000002</v>
      </c>
    </row>
    <row r="92" spans="1:25" s="49" customFormat="1" ht="12" customHeight="1">
      <c r="A92" s="1390"/>
      <c r="B92" s="1338"/>
      <c r="C92" s="1339"/>
      <c r="D92" s="1336"/>
      <c r="E92" s="1327"/>
      <c r="F92" s="1324"/>
      <c r="G92" s="1340"/>
      <c r="H92" s="46"/>
      <c r="I92" s="263" t="s">
        <v>465</v>
      </c>
      <c r="J92" s="253">
        <v>41</v>
      </c>
      <c r="K92" s="253">
        <v>142</v>
      </c>
      <c r="L92" s="253">
        <v>0</v>
      </c>
      <c r="M92" s="253">
        <v>0</v>
      </c>
      <c r="N92" s="253">
        <v>43</v>
      </c>
      <c r="O92" s="253">
        <v>10</v>
      </c>
      <c r="P92" s="262">
        <f t="shared" si="85"/>
        <v>236</v>
      </c>
      <c r="Q92" s="46"/>
      <c r="R92" s="300">
        <v>101023.46</v>
      </c>
      <c r="S92" s="257">
        <v>5751.67</v>
      </c>
      <c r="T92" s="257">
        <v>0</v>
      </c>
      <c r="U92" s="257">
        <v>0</v>
      </c>
      <c r="V92" s="257">
        <v>861.98</v>
      </c>
      <c r="W92" s="257">
        <v>194.8</v>
      </c>
      <c r="X92" s="301">
        <f t="shared" si="88"/>
        <v>107831.91</v>
      </c>
      <c r="Y92" s="1327"/>
    </row>
    <row r="93" spans="1:25" s="49" customFormat="1" ht="12" customHeight="1">
      <c r="A93" s="1390"/>
      <c r="B93" s="1338"/>
      <c r="C93" s="1339"/>
      <c r="D93" s="1337"/>
      <c r="E93" s="1328"/>
      <c r="F93" s="1325"/>
      <c r="G93" s="1340"/>
      <c r="H93" s="46"/>
      <c r="I93" s="264" t="s">
        <v>369</v>
      </c>
      <c r="J93" s="254">
        <f>SUM(J91:J92)</f>
        <v>290</v>
      </c>
      <c r="K93" s="254">
        <f t="shared" ref="K93:O93" si="89">SUM(K91:K92)</f>
        <v>306</v>
      </c>
      <c r="L93" s="254">
        <f t="shared" si="89"/>
        <v>74</v>
      </c>
      <c r="M93" s="254">
        <f t="shared" si="89"/>
        <v>0</v>
      </c>
      <c r="N93" s="254">
        <f t="shared" si="89"/>
        <v>1123</v>
      </c>
      <c r="O93" s="254">
        <f t="shared" si="89"/>
        <v>22651</v>
      </c>
      <c r="P93" s="265">
        <f t="shared" si="85"/>
        <v>24444</v>
      </c>
      <c r="Q93" s="46"/>
      <c r="R93" s="296">
        <f>SUM(R91:R92)</f>
        <v>842751.02</v>
      </c>
      <c r="S93" s="255">
        <f>SUM(S91:S92)</f>
        <v>28190.42</v>
      </c>
      <c r="T93" s="255">
        <f t="shared" ref="T93:W93" si="90">SUM(T91:T92)</f>
        <v>397179.12</v>
      </c>
      <c r="U93" s="255">
        <f t="shared" si="90"/>
        <v>0</v>
      </c>
      <c r="V93" s="255">
        <f t="shared" si="90"/>
        <v>130664.37</v>
      </c>
      <c r="W93" s="255">
        <f t="shared" si="90"/>
        <v>5394.0700000000006</v>
      </c>
      <c r="X93" s="297">
        <f t="shared" si="88"/>
        <v>1404179.0000000002</v>
      </c>
      <c r="Y93" s="1328"/>
    </row>
    <row r="94" spans="1:25" s="47" customFormat="1" ht="12" customHeight="1">
      <c r="A94" s="1410">
        <v>30</v>
      </c>
      <c r="B94" s="1441" t="s">
        <v>266</v>
      </c>
      <c r="C94" s="1459" t="s">
        <v>267</v>
      </c>
      <c r="D94" s="1400" t="s">
        <v>444</v>
      </c>
      <c r="E94" s="1344">
        <v>0</v>
      </c>
      <c r="F94" s="1320">
        <v>0</v>
      </c>
      <c r="G94" s="1476">
        <f>F94*0.01621</f>
        <v>0</v>
      </c>
      <c r="H94" s="46"/>
      <c r="I94" s="279" t="s">
        <v>415</v>
      </c>
      <c r="J94" s="74">
        <v>0</v>
      </c>
      <c r="K94" s="74">
        <v>0</v>
      </c>
      <c r="L94" s="74">
        <v>0</v>
      </c>
      <c r="M94" s="74">
        <v>0</v>
      </c>
      <c r="N94" s="74">
        <v>0</v>
      </c>
      <c r="O94" s="74">
        <v>0</v>
      </c>
      <c r="P94" s="267">
        <f t="shared" si="85"/>
        <v>0</v>
      </c>
      <c r="Q94" s="46"/>
      <c r="R94" s="302">
        <v>0</v>
      </c>
      <c r="S94" s="81">
        <v>0</v>
      </c>
      <c r="T94" s="81">
        <v>0</v>
      </c>
      <c r="U94" s="81">
        <v>0</v>
      </c>
      <c r="V94" s="81">
        <v>0</v>
      </c>
      <c r="W94" s="81">
        <v>0</v>
      </c>
      <c r="X94" s="381">
        <f t="shared" ref="X94:X95" si="91">SUM(R94:W94)</f>
        <v>0</v>
      </c>
      <c r="Y94" s="1329">
        <f>X96*0.0855</f>
        <v>0</v>
      </c>
    </row>
    <row r="95" spans="1:25" s="47" customFormat="1" ht="12" customHeight="1">
      <c r="A95" s="1411"/>
      <c r="B95" s="1442"/>
      <c r="C95" s="1460"/>
      <c r="D95" s="1401"/>
      <c r="E95" s="1345"/>
      <c r="F95" s="1321"/>
      <c r="G95" s="1477"/>
      <c r="H95" s="46"/>
      <c r="I95" s="282" t="s">
        <v>465</v>
      </c>
      <c r="J95" s="75">
        <v>0</v>
      </c>
      <c r="K95" s="75">
        <v>0</v>
      </c>
      <c r="L95" s="75">
        <v>0</v>
      </c>
      <c r="M95" s="75">
        <v>0</v>
      </c>
      <c r="N95" s="75">
        <v>0</v>
      </c>
      <c r="O95" s="75">
        <v>0</v>
      </c>
      <c r="P95" s="269">
        <f t="shared" si="85"/>
        <v>0</v>
      </c>
      <c r="Q95" s="46"/>
      <c r="R95" s="382">
        <v>0</v>
      </c>
      <c r="S95" s="82">
        <v>0</v>
      </c>
      <c r="T95" s="82">
        <v>0</v>
      </c>
      <c r="U95" s="82">
        <v>0</v>
      </c>
      <c r="V95" s="82">
        <v>0</v>
      </c>
      <c r="W95" s="82">
        <v>0</v>
      </c>
      <c r="X95" s="383">
        <f t="shared" si="91"/>
        <v>0</v>
      </c>
      <c r="Y95" s="1330"/>
    </row>
    <row r="96" spans="1:25" s="47" customFormat="1" ht="12" customHeight="1">
      <c r="A96" s="1412"/>
      <c r="B96" s="1443"/>
      <c r="C96" s="1461"/>
      <c r="D96" s="1402"/>
      <c r="E96" s="1346"/>
      <c r="F96" s="1322"/>
      <c r="G96" s="1478"/>
      <c r="H96" s="46"/>
      <c r="I96" s="283" t="s">
        <v>369</v>
      </c>
      <c r="J96" s="77">
        <f>SUM(J94:J95)</f>
        <v>0</v>
      </c>
      <c r="K96" s="77">
        <f t="shared" ref="K96:O96" si="92">SUM(K94:K95)</f>
        <v>0</v>
      </c>
      <c r="L96" s="77">
        <f t="shared" si="92"/>
        <v>0</v>
      </c>
      <c r="M96" s="77">
        <f t="shared" si="92"/>
        <v>0</v>
      </c>
      <c r="N96" s="77">
        <f t="shared" si="92"/>
        <v>0</v>
      </c>
      <c r="O96" s="77">
        <f t="shared" si="92"/>
        <v>0</v>
      </c>
      <c r="P96" s="274">
        <f t="shared" si="85"/>
        <v>0</v>
      </c>
      <c r="Q96" s="46"/>
      <c r="R96" s="303">
        <f>SUM(R94:R95)</f>
        <v>0</v>
      </c>
      <c r="S96" s="83">
        <f t="shared" ref="S96:W96" si="93">SUM(S94:S95)</f>
        <v>0</v>
      </c>
      <c r="T96" s="83">
        <f t="shared" si="93"/>
        <v>0</v>
      </c>
      <c r="U96" s="83">
        <f t="shared" si="93"/>
        <v>0</v>
      </c>
      <c r="V96" s="83">
        <f t="shared" si="93"/>
        <v>0</v>
      </c>
      <c r="W96" s="83">
        <f t="shared" si="93"/>
        <v>0</v>
      </c>
      <c r="X96" s="304">
        <f>SUM(R96:W96)</f>
        <v>0</v>
      </c>
      <c r="Y96" s="1331"/>
    </row>
    <row r="97" spans="1:25" s="49" customFormat="1" ht="12" customHeight="1">
      <c r="A97" s="1390">
        <v>31</v>
      </c>
      <c r="B97" s="1338" t="s">
        <v>273</v>
      </c>
      <c r="C97" s="1339" t="s">
        <v>274</v>
      </c>
      <c r="D97" s="1335" t="s">
        <v>445</v>
      </c>
      <c r="E97" s="1311">
        <v>9771</v>
      </c>
      <c r="F97" s="1311">
        <v>90706</v>
      </c>
      <c r="G97" s="1340">
        <v>20921</v>
      </c>
      <c r="H97" s="46"/>
      <c r="I97" s="261" t="s">
        <v>415</v>
      </c>
      <c r="J97" s="252">
        <v>1588</v>
      </c>
      <c r="K97" s="252">
        <v>1068</v>
      </c>
      <c r="L97" s="252">
        <v>476</v>
      </c>
      <c r="M97" s="252">
        <v>17</v>
      </c>
      <c r="N97" s="252">
        <v>1398</v>
      </c>
      <c r="O97" s="252">
        <v>7009</v>
      </c>
      <c r="P97" s="275">
        <v>11556</v>
      </c>
      <c r="Q97" s="46"/>
      <c r="R97" s="298">
        <v>740949</v>
      </c>
      <c r="S97" s="256">
        <v>62468</v>
      </c>
      <c r="T97" s="256">
        <v>1044962</v>
      </c>
      <c r="U97" s="256">
        <v>168110</v>
      </c>
      <c r="V97" s="256">
        <v>168985</v>
      </c>
      <c r="W97" s="256">
        <v>36862</v>
      </c>
      <c r="X97" s="299">
        <v>2222337</v>
      </c>
      <c r="Y97" s="1329">
        <v>530217</v>
      </c>
    </row>
    <row r="98" spans="1:25" s="49" customFormat="1" ht="12" customHeight="1">
      <c r="A98" s="1390"/>
      <c r="B98" s="1338"/>
      <c r="C98" s="1339"/>
      <c r="D98" s="1336"/>
      <c r="E98" s="1312"/>
      <c r="F98" s="1312"/>
      <c r="G98" s="1340"/>
      <c r="H98" s="46"/>
      <c r="I98" s="263" t="s">
        <v>465</v>
      </c>
      <c r="J98" s="253">
        <v>81</v>
      </c>
      <c r="K98" s="253" t="s">
        <v>475</v>
      </c>
      <c r="L98" s="253" t="s">
        <v>476</v>
      </c>
      <c r="M98" s="253" t="s">
        <v>477</v>
      </c>
      <c r="N98" s="253">
        <v>41</v>
      </c>
      <c r="O98" s="253">
        <v>4419</v>
      </c>
      <c r="P98" s="262">
        <v>4541</v>
      </c>
      <c r="Q98" s="46"/>
      <c r="R98" s="300">
        <v>63773</v>
      </c>
      <c r="S98" s="257">
        <v>0</v>
      </c>
      <c r="T98" s="257">
        <v>0</v>
      </c>
      <c r="U98" s="257">
        <v>0</v>
      </c>
      <c r="V98" s="257">
        <v>1139</v>
      </c>
      <c r="W98" s="257">
        <v>11544</v>
      </c>
      <c r="X98" s="301">
        <v>76456</v>
      </c>
      <c r="Y98" s="1330"/>
    </row>
    <row r="99" spans="1:25" s="49" customFormat="1" ht="12" customHeight="1">
      <c r="A99" s="1390"/>
      <c r="B99" s="1338"/>
      <c r="C99" s="1339"/>
      <c r="D99" s="1337"/>
      <c r="E99" s="1313"/>
      <c r="F99" s="1313"/>
      <c r="G99" s="1340"/>
      <c r="H99" s="46"/>
      <c r="I99" s="264" t="s">
        <v>369</v>
      </c>
      <c r="J99" s="254">
        <v>1669</v>
      </c>
      <c r="K99" s="254">
        <v>1068</v>
      </c>
      <c r="L99" s="254">
        <v>476</v>
      </c>
      <c r="M99" s="254">
        <v>17</v>
      </c>
      <c r="N99" s="254">
        <v>1439</v>
      </c>
      <c r="O99" s="254">
        <v>11428</v>
      </c>
      <c r="P99" s="265">
        <v>16097</v>
      </c>
      <c r="Q99" s="46"/>
      <c r="R99" s="296">
        <v>804722</v>
      </c>
      <c r="S99" s="255">
        <v>62468</v>
      </c>
      <c r="T99" s="255">
        <v>1044962</v>
      </c>
      <c r="U99" s="255">
        <v>168110</v>
      </c>
      <c r="V99" s="255">
        <v>170124</v>
      </c>
      <c r="W99" s="255">
        <v>48406</v>
      </c>
      <c r="X99" s="297" t="s">
        <v>478</v>
      </c>
      <c r="Y99" s="1331"/>
    </row>
    <row r="100" spans="1:25" s="49" customFormat="1" ht="12" customHeight="1">
      <c r="A100" s="1389">
        <v>32</v>
      </c>
      <c r="B100" s="1416" t="s">
        <v>282</v>
      </c>
      <c r="C100" s="1417" t="s">
        <v>283</v>
      </c>
      <c r="D100" s="1400" t="s">
        <v>40</v>
      </c>
      <c r="E100" s="1344">
        <v>1803</v>
      </c>
      <c r="F100" s="1320">
        <v>830602</v>
      </c>
      <c r="G100" s="1305">
        <v>830602</v>
      </c>
      <c r="H100" s="46"/>
      <c r="I100" s="279" t="s">
        <v>415</v>
      </c>
      <c r="J100" s="74">
        <v>406</v>
      </c>
      <c r="K100" s="74">
        <v>491</v>
      </c>
      <c r="L100" s="74">
        <v>27</v>
      </c>
      <c r="M100" s="74">
        <v>0</v>
      </c>
      <c r="N100" s="74">
        <v>727</v>
      </c>
      <c r="O100" s="74">
        <v>666</v>
      </c>
      <c r="P100" s="267">
        <f t="shared" ref="P100:P126" si="94">SUM(J100:O100)</f>
        <v>2317</v>
      </c>
      <c r="Q100" s="46"/>
      <c r="R100" s="302">
        <v>131654</v>
      </c>
      <c r="S100" s="81">
        <v>5881</v>
      </c>
      <c r="T100" s="81">
        <v>162163</v>
      </c>
      <c r="U100" s="81" t="s">
        <v>479</v>
      </c>
      <c r="V100" s="81">
        <v>94277</v>
      </c>
      <c r="W100" s="81">
        <v>934</v>
      </c>
      <c r="X100" s="381">
        <v>394910</v>
      </c>
      <c r="Y100" s="1329">
        <f>X102</f>
        <v>394913</v>
      </c>
    </row>
    <row r="101" spans="1:25" s="49" customFormat="1" ht="12" customHeight="1">
      <c r="A101" s="1389"/>
      <c r="B101" s="1416"/>
      <c r="C101" s="1417"/>
      <c r="D101" s="1401"/>
      <c r="E101" s="1345"/>
      <c r="F101" s="1321"/>
      <c r="G101" s="1305"/>
      <c r="H101" s="46"/>
      <c r="I101" s="282" t="s">
        <v>465</v>
      </c>
      <c r="J101" s="75">
        <v>4</v>
      </c>
      <c r="K101" s="75"/>
      <c r="L101" s="75"/>
      <c r="M101" s="75">
        <v>0</v>
      </c>
      <c r="N101" s="75">
        <v>0</v>
      </c>
      <c r="O101" s="75">
        <v>0</v>
      </c>
      <c r="P101" s="269">
        <f t="shared" si="94"/>
        <v>4</v>
      </c>
      <c r="Q101" s="46"/>
      <c r="R101" s="382">
        <v>3</v>
      </c>
      <c r="S101" s="82" t="s">
        <v>105</v>
      </c>
      <c r="T101" s="82" t="s">
        <v>105</v>
      </c>
      <c r="U101" s="82" t="s">
        <v>479</v>
      </c>
      <c r="V101" s="82" t="s">
        <v>419</v>
      </c>
      <c r="W101" s="82" t="s">
        <v>419</v>
      </c>
      <c r="X101" s="383">
        <v>3</v>
      </c>
      <c r="Y101" s="1330"/>
    </row>
    <row r="102" spans="1:25" s="49" customFormat="1" ht="12" customHeight="1">
      <c r="A102" s="1389"/>
      <c r="B102" s="1416"/>
      <c r="C102" s="1417"/>
      <c r="D102" s="1402"/>
      <c r="E102" s="1346"/>
      <c r="F102" s="1322"/>
      <c r="G102" s="1305"/>
      <c r="H102" s="46"/>
      <c r="I102" s="283" t="s">
        <v>369</v>
      </c>
      <c r="J102" s="77">
        <f>SUM(J100:J101)</f>
        <v>410</v>
      </c>
      <c r="K102" s="77">
        <f>SUM(K100:K101)</f>
        <v>491</v>
      </c>
      <c r="L102" s="77">
        <f>SUM(L100:L101)</f>
        <v>27</v>
      </c>
      <c r="M102" s="77">
        <f t="shared" ref="M102:O102" si="95">SUM(M100:M101)</f>
        <v>0</v>
      </c>
      <c r="N102" s="77">
        <f t="shared" si="95"/>
        <v>727</v>
      </c>
      <c r="O102" s="77">
        <f t="shared" si="95"/>
        <v>666</v>
      </c>
      <c r="P102" s="274">
        <f t="shared" si="94"/>
        <v>2321</v>
      </c>
      <c r="Q102" s="46"/>
      <c r="R102" s="303">
        <v>131657</v>
      </c>
      <c r="S102" s="83">
        <v>5881</v>
      </c>
      <c r="T102" s="83">
        <v>162163</v>
      </c>
      <c r="U102" s="83" t="s">
        <v>479</v>
      </c>
      <c r="V102" s="83">
        <v>94277</v>
      </c>
      <c r="W102" s="83">
        <v>934</v>
      </c>
      <c r="X102" s="304">
        <v>394913</v>
      </c>
      <c r="Y102" s="1331"/>
    </row>
    <row r="103" spans="1:25" s="49" customFormat="1" ht="12" customHeight="1">
      <c r="A103" s="1390">
        <v>33</v>
      </c>
      <c r="B103" s="1338" t="s">
        <v>290</v>
      </c>
      <c r="C103" s="1339" t="s">
        <v>291</v>
      </c>
      <c r="D103" s="1403" t="s">
        <v>446</v>
      </c>
      <c r="E103" s="1347">
        <v>2041</v>
      </c>
      <c r="F103" s="1350">
        <v>98517</v>
      </c>
      <c r="G103" s="1353">
        <f>F103*0.2011</f>
        <v>19811.768700000001</v>
      </c>
      <c r="H103" s="46"/>
      <c r="I103" s="261" t="s">
        <v>415</v>
      </c>
      <c r="J103" s="588">
        <v>718</v>
      </c>
      <c r="K103" s="252">
        <v>5</v>
      </c>
      <c r="L103" s="252">
        <v>37</v>
      </c>
      <c r="M103" s="252">
        <v>35</v>
      </c>
      <c r="N103" s="252">
        <v>100</v>
      </c>
      <c r="O103" s="252">
        <v>2</v>
      </c>
      <c r="P103" s="275">
        <f t="shared" si="94"/>
        <v>897</v>
      </c>
      <c r="Q103" s="46"/>
      <c r="R103" s="298">
        <v>230801.386248934</v>
      </c>
      <c r="S103" s="256">
        <v>240.76686389</v>
      </c>
      <c r="T103" s="256">
        <v>16827.142941554201</v>
      </c>
      <c r="U103" s="256">
        <v>2469.8057125199998</v>
      </c>
      <c r="V103" s="256">
        <v>9999.2341934349006</v>
      </c>
      <c r="W103" s="256">
        <v>0</v>
      </c>
      <c r="X103" s="299">
        <f>SUM(R103:W103)</f>
        <v>260338.33596033309</v>
      </c>
      <c r="Y103" s="1326">
        <f>X105* 0.2011</f>
        <v>53255.378766251524</v>
      </c>
    </row>
    <row r="104" spans="1:25" s="49" customFormat="1" ht="12" customHeight="1">
      <c r="A104" s="1390"/>
      <c r="B104" s="1338"/>
      <c r="C104" s="1339"/>
      <c r="D104" s="1404"/>
      <c r="E104" s="1348"/>
      <c r="F104" s="1351"/>
      <c r="G104" s="1354"/>
      <c r="H104" s="46"/>
      <c r="I104" s="263" t="s">
        <v>465</v>
      </c>
      <c r="J104" s="589">
        <v>4</v>
      </c>
      <c r="K104" s="253">
        <v>0</v>
      </c>
      <c r="L104" s="253"/>
      <c r="M104" s="253"/>
      <c r="N104" s="253">
        <v>1</v>
      </c>
      <c r="O104" s="253"/>
      <c r="P104" s="262">
        <f t="shared" si="94"/>
        <v>5</v>
      </c>
      <c r="Q104" s="46"/>
      <c r="R104" s="538">
        <v>4480.0311713999999</v>
      </c>
      <c r="S104" s="257">
        <v>0</v>
      </c>
      <c r="T104" s="257">
        <v>0</v>
      </c>
      <c r="U104" s="257"/>
      <c r="V104" s="257">
        <v>2.0146000000000002</v>
      </c>
      <c r="W104" s="257">
        <v>0</v>
      </c>
      <c r="X104" s="590">
        <f>SUM(R104:W104)</f>
        <v>4482.0457714000004</v>
      </c>
      <c r="Y104" s="1327"/>
    </row>
    <row r="105" spans="1:25" s="49" customFormat="1" ht="12" customHeight="1">
      <c r="A105" s="1390"/>
      <c r="B105" s="1338"/>
      <c r="C105" s="1339"/>
      <c r="D105" s="1405"/>
      <c r="E105" s="1349"/>
      <c r="F105" s="1352"/>
      <c r="G105" s="1355"/>
      <c r="H105" s="46"/>
      <c r="I105" s="264" t="s">
        <v>369</v>
      </c>
      <c r="J105" s="254">
        <f>SUM(J103:J104)</f>
        <v>722</v>
      </c>
      <c r="K105" s="254">
        <f t="shared" ref="K105:O105" si="96">SUM(K103:K104)</f>
        <v>5</v>
      </c>
      <c r="L105" s="254">
        <f t="shared" si="96"/>
        <v>37</v>
      </c>
      <c r="M105" s="254">
        <f t="shared" si="96"/>
        <v>35</v>
      </c>
      <c r="N105" s="254">
        <f t="shared" si="96"/>
        <v>101</v>
      </c>
      <c r="O105" s="254">
        <f t="shared" si="96"/>
        <v>2</v>
      </c>
      <c r="P105" s="265">
        <f t="shared" si="94"/>
        <v>902</v>
      </c>
      <c r="Q105" s="46"/>
      <c r="R105" s="296">
        <f>SUM(R103:R104)</f>
        <v>235281.41742033401</v>
      </c>
      <c r="S105" s="255">
        <f t="shared" ref="S105:W105" si="97">SUM(S103:S104)</f>
        <v>240.76686389</v>
      </c>
      <c r="T105" s="255">
        <f>SUM(T103:T104)</f>
        <v>16827.142941554201</v>
      </c>
      <c r="U105" s="255">
        <f t="shared" si="97"/>
        <v>2469.8057125199998</v>
      </c>
      <c r="V105" s="255">
        <f t="shared" si="97"/>
        <v>10001.248793434901</v>
      </c>
      <c r="W105" s="255">
        <f t="shared" si="97"/>
        <v>0</v>
      </c>
      <c r="X105" s="297">
        <f t="shared" ref="X105:X108" si="98">SUM(R105:W105)</f>
        <v>264820.3817317331</v>
      </c>
      <c r="Y105" s="1328"/>
    </row>
    <row r="106" spans="1:25" s="49" customFormat="1" ht="12" customHeight="1">
      <c r="A106" s="1389">
        <v>34</v>
      </c>
      <c r="B106" s="1416" t="s">
        <v>298</v>
      </c>
      <c r="C106" s="1417" t="s">
        <v>401</v>
      </c>
      <c r="D106" s="1400" t="s">
        <v>447</v>
      </c>
      <c r="E106" s="1344">
        <v>118</v>
      </c>
      <c r="F106" s="1320">
        <v>39405915</v>
      </c>
      <c r="G106" s="1305">
        <f>F106*0.00854</f>
        <v>336526.51410000003</v>
      </c>
      <c r="H106" s="46"/>
      <c r="I106" s="279" t="s">
        <v>415</v>
      </c>
      <c r="J106" s="74">
        <v>940</v>
      </c>
      <c r="K106" s="74">
        <v>0</v>
      </c>
      <c r="L106" s="74">
        <v>84</v>
      </c>
      <c r="M106" s="74">
        <v>2</v>
      </c>
      <c r="N106" s="74">
        <v>22</v>
      </c>
      <c r="O106" s="74">
        <v>127</v>
      </c>
      <c r="P106" s="267">
        <f t="shared" si="94"/>
        <v>1175</v>
      </c>
      <c r="Q106" s="46"/>
      <c r="R106" s="302">
        <v>1619916</v>
      </c>
      <c r="S106" s="81">
        <v>0</v>
      </c>
      <c r="T106" s="81">
        <v>1077713</v>
      </c>
      <c r="U106" s="81">
        <v>1000125</v>
      </c>
      <c r="V106" s="81">
        <v>104453</v>
      </c>
      <c r="W106" s="81">
        <v>0</v>
      </c>
      <c r="X106" s="381">
        <f t="shared" si="98"/>
        <v>3802207</v>
      </c>
      <c r="Y106" s="1329">
        <f>X108*0.00854</f>
        <v>32470.847780000004</v>
      </c>
    </row>
    <row r="107" spans="1:25" s="49" customFormat="1" ht="12" customHeight="1">
      <c r="A107" s="1389"/>
      <c r="B107" s="1416"/>
      <c r="C107" s="1417"/>
      <c r="D107" s="1401"/>
      <c r="E107" s="1345"/>
      <c r="F107" s="1321"/>
      <c r="G107" s="1305"/>
      <c r="H107" s="46"/>
      <c r="I107" s="282" t="s">
        <v>465</v>
      </c>
      <c r="J107" s="75">
        <v>0</v>
      </c>
      <c r="K107" s="75">
        <v>0</v>
      </c>
      <c r="L107" s="75">
        <v>0</v>
      </c>
      <c r="M107" s="75">
        <v>0</v>
      </c>
      <c r="N107" s="75">
        <v>0</v>
      </c>
      <c r="O107" s="75">
        <v>0</v>
      </c>
      <c r="P107" s="269">
        <f t="shared" si="94"/>
        <v>0</v>
      </c>
      <c r="Q107" s="46"/>
      <c r="R107" s="591">
        <v>0</v>
      </c>
      <c r="S107" s="82">
        <v>0</v>
      </c>
      <c r="T107" s="82">
        <v>0</v>
      </c>
      <c r="U107" s="82">
        <v>0</v>
      </c>
      <c r="V107" s="82">
        <v>0</v>
      </c>
      <c r="W107" s="82">
        <v>0</v>
      </c>
      <c r="X107" s="383">
        <f t="shared" si="98"/>
        <v>0</v>
      </c>
      <c r="Y107" s="1330"/>
    </row>
    <row r="108" spans="1:25" s="49" customFormat="1" ht="12" customHeight="1">
      <c r="A108" s="1389"/>
      <c r="B108" s="1416"/>
      <c r="C108" s="1417"/>
      <c r="D108" s="1402"/>
      <c r="E108" s="1346"/>
      <c r="F108" s="1322"/>
      <c r="G108" s="1305"/>
      <c r="H108" s="46"/>
      <c r="I108" s="283" t="s">
        <v>369</v>
      </c>
      <c r="J108" s="77">
        <f>SUM(J106:J107)</f>
        <v>940</v>
      </c>
      <c r="K108" s="77">
        <f t="shared" ref="K108:O108" si="99">SUM(K106:K107)</f>
        <v>0</v>
      </c>
      <c r="L108" s="77">
        <f t="shared" si="99"/>
        <v>84</v>
      </c>
      <c r="M108" s="77">
        <f t="shared" si="99"/>
        <v>2</v>
      </c>
      <c r="N108" s="77">
        <f t="shared" si="99"/>
        <v>22</v>
      </c>
      <c r="O108" s="77">
        <f t="shared" si="99"/>
        <v>127</v>
      </c>
      <c r="P108" s="274">
        <f t="shared" si="94"/>
        <v>1175</v>
      </c>
      <c r="Q108" s="46"/>
      <c r="R108" s="303">
        <f>SUM(R106:R107)</f>
        <v>1619916</v>
      </c>
      <c r="S108" s="83">
        <f t="shared" ref="S108:W108" si="100">SUM(S106:S107)</f>
        <v>0</v>
      </c>
      <c r="T108" s="83">
        <f t="shared" si="100"/>
        <v>1077713</v>
      </c>
      <c r="U108" s="83">
        <f t="shared" si="100"/>
        <v>1000125</v>
      </c>
      <c r="V108" s="83">
        <f t="shared" si="100"/>
        <v>104453</v>
      </c>
      <c r="W108" s="83">
        <f t="shared" si="100"/>
        <v>0</v>
      </c>
      <c r="X108" s="304">
        <f t="shared" si="98"/>
        <v>3802207</v>
      </c>
      <c r="Y108" s="1331"/>
    </row>
    <row r="109" spans="1:25" s="49" customFormat="1" ht="12" customHeight="1">
      <c r="A109" s="1390">
        <v>35</v>
      </c>
      <c r="B109" s="1338" t="s">
        <v>305</v>
      </c>
      <c r="C109" s="1339" t="s">
        <v>306</v>
      </c>
      <c r="D109" s="1335" t="s">
        <v>480</v>
      </c>
      <c r="E109" s="1341">
        <v>14267</v>
      </c>
      <c r="F109" s="1363">
        <v>105019151</v>
      </c>
      <c r="G109" s="1306">
        <f>F109*0.08799</f>
        <v>9240635.0964899994</v>
      </c>
      <c r="H109" s="46"/>
      <c r="I109" s="261" t="s">
        <v>415</v>
      </c>
      <c r="J109" s="252">
        <v>2781</v>
      </c>
      <c r="K109" s="252">
        <v>11</v>
      </c>
      <c r="L109" s="252">
        <v>26</v>
      </c>
      <c r="M109" s="252">
        <v>317</v>
      </c>
      <c r="N109" s="252">
        <v>3829</v>
      </c>
      <c r="O109" s="252">
        <v>16328</v>
      </c>
      <c r="P109" s="484">
        <f t="shared" si="94"/>
        <v>23292</v>
      </c>
      <c r="Q109" s="46"/>
      <c r="R109" s="592">
        <v>0</v>
      </c>
      <c r="S109" s="593">
        <v>0</v>
      </c>
      <c r="T109" s="593">
        <v>1697370.74</v>
      </c>
      <c r="U109" s="593">
        <v>428233.3186</v>
      </c>
      <c r="V109" s="593">
        <v>2997510</v>
      </c>
      <c r="W109" s="593">
        <v>0</v>
      </c>
      <c r="X109" s="594">
        <f t="shared" ref="X109:X111" si="101">SUM(R109:W109)</f>
        <v>5123114.0586000001</v>
      </c>
      <c r="Y109" s="1332">
        <f>X111*0.08799</f>
        <v>1904052.3597802143</v>
      </c>
    </row>
    <row r="110" spans="1:25" s="49" customFormat="1" ht="12" customHeight="1">
      <c r="A110" s="1390"/>
      <c r="B110" s="1338"/>
      <c r="C110" s="1339"/>
      <c r="D110" s="1336"/>
      <c r="E110" s="1342"/>
      <c r="F110" s="1364"/>
      <c r="G110" s="1307"/>
      <c r="H110" s="46"/>
      <c r="I110" s="263" t="s">
        <v>465</v>
      </c>
      <c r="J110" s="253">
        <v>58</v>
      </c>
      <c r="K110" s="253">
        <v>31</v>
      </c>
      <c r="L110" s="253">
        <v>0</v>
      </c>
      <c r="M110" s="253">
        <v>0</v>
      </c>
      <c r="N110" s="253">
        <v>36</v>
      </c>
      <c r="O110" s="253">
        <v>34587</v>
      </c>
      <c r="P110" s="489">
        <f t="shared" si="94"/>
        <v>34712</v>
      </c>
      <c r="Q110" s="46"/>
      <c r="R110" s="595">
        <v>0</v>
      </c>
      <c r="S110" s="596">
        <v>0</v>
      </c>
      <c r="T110" s="596">
        <v>0</v>
      </c>
      <c r="U110" s="596">
        <v>0</v>
      </c>
      <c r="V110" s="596">
        <v>187.6</v>
      </c>
      <c r="W110" s="596">
        <v>0</v>
      </c>
      <c r="X110" s="597">
        <f t="shared" si="101"/>
        <v>187.6</v>
      </c>
      <c r="Y110" s="1333"/>
    </row>
    <row r="111" spans="1:25" s="49" customFormat="1" ht="13.15" customHeight="1">
      <c r="A111" s="1390"/>
      <c r="B111" s="1338"/>
      <c r="C111" s="1339"/>
      <c r="D111" s="1337"/>
      <c r="E111" s="1343"/>
      <c r="F111" s="1365"/>
      <c r="G111" s="1308"/>
      <c r="H111" s="46"/>
      <c r="I111" s="264" t="s">
        <v>369</v>
      </c>
      <c r="J111" s="254">
        <f>SUM(J109:J110)</f>
        <v>2839</v>
      </c>
      <c r="K111" s="254">
        <f>SUM(K109:K110)</f>
        <v>42</v>
      </c>
      <c r="L111" s="254">
        <f>L109+L110</f>
        <v>26</v>
      </c>
      <c r="M111" s="254">
        <f>M109+M110</f>
        <v>317</v>
      </c>
      <c r="N111" s="254">
        <f>N109+N110</f>
        <v>3865</v>
      </c>
      <c r="O111" s="254">
        <f>SUM(O109:O110)</f>
        <v>50915</v>
      </c>
      <c r="P111" s="471">
        <f t="shared" si="94"/>
        <v>58004</v>
      </c>
      <c r="Q111" s="46"/>
      <c r="R111" s="296">
        <v>10825210</v>
      </c>
      <c r="S111" s="598">
        <f t="shared" ref="S111:V111" si="102">SUM(S109:S110)</f>
        <v>0</v>
      </c>
      <c r="T111" s="598">
        <f t="shared" si="102"/>
        <v>1697370.74</v>
      </c>
      <c r="U111" s="598">
        <f t="shared" si="102"/>
        <v>428233.3186</v>
      </c>
      <c r="V111" s="598">
        <f t="shared" si="102"/>
        <v>2997697.6</v>
      </c>
      <c r="W111" s="598">
        <v>5690906</v>
      </c>
      <c r="X111" s="599">
        <f t="shared" si="101"/>
        <v>21639417.658600003</v>
      </c>
      <c r="Y111" s="1334"/>
    </row>
    <row r="112" spans="1:25" s="476" customFormat="1" ht="12" customHeight="1">
      <c r="A112" s="1389">
        <v>36</v>
      </c>
      <c r="B112" s="1416" t="s">
        <v>312</v>
      </c>
      <c r="C112" s="1417" t="s">
        <v>313</v>
      </c>
      <c r="D112" s="1400" t="s">
        <v>40</v>
      </c>
      <c r="E112" s="1344">
        <v>49</v>
      </c>
      <c r="F112" s="1320">
        <v>25638</v>
      </c>
      <c r="G112" s="1305">
        <f>F112</f>
        <v>25638</v>
      </c>
      <c r="H112" s="46"/>
      <c r="I112" s="279" t="s">
        <v>415</v>
      </c>
      <c r="J112" s="74">
        <v>380</v>
      </c>
      <c r="K112" s="74">
        <v>0</v>
      </c>
      <c r="L112" s="74">
        <v>34</v>
      </c>
      <c r="M112" s="74"/>
      <c r="N112" s="74">
        <v>52</v>
      </c>
      <c r="O112" s="74">
        <v>0</v>
      </c>
      <c r="P112" s="267">
        <f t="shared" si="94"/>
        <v>466</v>
      </c>
      <c r="Q112" s="46"/>
      <c r="R112" s="312">
        <v>10535</v>
      </c>
      <c r="S112" s="497">
        <v>0</v>
      </c>
      <c r="T112" s="497">
        <v>37421</v>
      </c>
      <c r="U112" s="497">
        <v>0</v>
      </c>
      <c r="V112" s="497">
        <v>964</v>
      </c>
      <c r="W112" s="497">
        <v>0</v>
      </c>
      <c r="X112" s="600">
        <f t="shared" ref="X112:X114" si="103">SUM(R112:W112)</f>
        <v>48920</v>
      </c>
      <c r="Y112" s="1329">
        <f>X114</f>
        <v>48920</v>
      </c>
    </row>
    <row r="113" spans="1:27" s="476" customFormat="1" ht="12" customHeight="1">
      <c r="A113" s="1389"/>
      <c r="B113" s="1416"/>
      <c r="C113" s="1417"/>
      <c r="D113" s="1401"/>
      <c r="E113" s="1345"/>
      <c r="F113" s="1321"/>
      <c r="G113" s="1305"/>
      <c r="H113" s="46"/>
      <c r="I113" s="282" t="s">
        <v>465</v>
      </c>
      <c r="J113" s="75">
        <v>1</v>
      </c>
      <c r="K113" s="75">
        <v>7</v>
      </c>
      <c r="L113" s="75">
        <v>0</v>
      </c>
      <c r="M113" s="75">
        <v>0</v>
      </c>
      <c r="N113" s="75">
        <v>0</v>
      </c>
      <c r="O113" s="75">
        <v>0</v>
      </c>
      <c r="P113" s="269">
        <f t="shared" si="94"/>
        <v>8</v>
      </c>
      <c r="Q113" s="46"/>
      <c r="R113" s="591">
        <v>0</v>
      </c>
      <c r="S113" s="82">
        <v>0</v>
      </c>
      <c r="T113" s="82">
        <v>0</v>
      </c>
      <c r="U113" s="82">
        <v>0</v>
      </c>
      <c r="V113" s="82">
        <v>0</v>
      </c>
      <c r="W113" s="82">
        <v>0</v>
      </c>
      <c r="X113" s="383">
        <f t="shared" si="103"/>
        <v>0</v>
      </c>
      <c r="Y113" s="1330"/>
    </row>
    <row r="114" spans="1:27" s="476" customFormat="1" ht="12" customHeight="1">
      <c r="A114" s="1389"/>
      <c r="B114" s="1416"/>
      <c r="C114" s="1417"/>
      <c r="D114" s="1402"/>
      <c r="E114" s="1346"/>
      <c r="F114" s="1322"/>
      <c r="G114" s="1305"/>
      <c r="H114" s="46"/>
      <c r="I114" s="283" t="s">
        <v>369</v>
      </c>
      <c r="J114" s="77">
        <f>SUM(J112:J113)</f>
        <v>381</v>
      </c>
      <c r="K114" s="77">
        <f t="shared" ref="K114:O114" si="104">SUM(K112:K113)</f>
        <v>7</v>
      </c>
      <c r="L114" s="77">
        <f t="shared" si="104"/>
        <v>34</v>
      </c>
      <c r="M114" s="77">
        <f t="shared" si="104"/>
        <v>0</v>
      </c>
      <c r="N114" s="77">
        <f t="shared" si="104"/>
        <v>52</v>
      </c>
      <c r="O114" s="77">
        <f t="shared" si="104"/>
        <v>0</v>
      </c>
      <c r="P114" s="274">
        <f t="shared" si="94"/>
        <v>474</v>
      </c>
      <c r="Q114" s="46"/>
      <c r="R114" s="303">
        <f>SUM(R112:R113)</f>
        <v>10535</v>
      </c>
      <c r="S114" s="83">
        <f t="shared" ref="S114:W114" si="105">SUM(S112:S113)</f>
        <v>0</v>
      </c>
      <c r="T114" s="83">
        <f t="shared" si="105"/>
        <v>37421</v>
      </c>
      <c r="U114" s="83">
        <f t="shared" si="105"/>
        <v>0</v>
      </c>
      <c r="V114" s="83">
        <f t="shared" si="105"/>
        <v>964</v>
      </c>
      <c r="W114" s="83">
        <f t="shared" si="105"/>
        <v>0</v>
      </c>
      <c r="X114" s="304">
        <f t="shared" si="103"/>
        <v>48920</v>
      </c>
      <c r="Y114" s="1331"/>
    </row>
    <row r="115" spans="1:27" s="476" customFormat="1" ht="12" customHeight="1">
      <c r="A115" s="1390">
        <v>37</v>
      </c>
      <c r="B115" s="1338" t="s">
        <v>321</v>
      </c>
      <c r="C115" s="1339" t="s">
        <v>322</v>
      </c>
      <c r="D115" s="1335" t="s">
        <v>40</v>
      </c>
      <c r="E115" s="1311">
        <v>22</v>
      </c>
      <c r="F115" s="1314">
        <v>53630.927000000003</v>
      </c>
      <c r="G115" s="1340">
        <f>F115</f>
        <v>53630.927000000003</v>
      </c>
      <c r="H115" s="46"/>
      <c r="I115" s="261" t="s">
        <v>415</v>
      </c>
      <c r="J115" s="252">
        <v>2169</v>
      </c>
      <c r="K115" s="252">
        <v>8</v>
      </c>
      <c r="L115" s="252">
        <v>28</v>
      </c>
      <c r="M115" s="252">
        <v>0</v>
      </c>
      <c r="N115" s="252">
        <v>586</v>
      </c>
      <c r="O115" s="252">
        <v>0</v>
      </c>
      <c r="P115" s="275">
        <f t="shared" si="94"/>
        <v>2791</v>
      </c>
      <c r="Q115" s="46"/>
      <c r="R115" s="298">
        <v>40138.800000000003</v>
      </c>
      <c r="S115" s="256">
        <v>3.4</v>
      </c>
      <c r="T115" s="256">
        <v>61427.6</v>
      </c>
      <c r="U115" s="256">
        <v>0</v>
      </c>
      <c r="V115" s="256">
        <v>24146.959999999999</v>
      </c>
      <c r="W115" s="256">
        <v>0</v>
      </c>
      <c r="X115" s="299">
        <f>SUM(R115:W115)</f>
        <v>125716.76000000001</v>
      </c>
      <c r="Y115" s="1326">
        <f>X117</f>
        <v>125716.76000000001</v>
      </c>
    </row>
    <row r="116" spans="1:27" s="476" customFormat="1" ht="12" customHeight="1">
      <c r="A116" s="1390"/>
      <c r="B116" s="1338"/>
      <c r="C116" s="1339"/>
      <c r="D116" s="1336"/>
      <c r="E116" s="1312"/>
      <c r="F116" s="1315"/>
      <c r="G116" s="1340"/>
      <c r="H116" s="46"/>
      <c r="I116" s="263" t="s">
        <v>465</v>
      </c>
      <c r="J116" s="253">
        <v>0</v>
      </c>
      <c r="K116" s="253">
        <v>0</v>
      </c>
      <c r="L116" s="253">
        <v>0</v>
      </c>
      <c r="M116" s="253">
        <v>0</v>
      </c>
      <c r="N116" s="253">
        <v>0</v>
      </c>
      <c r="O116" s="253">
        <v>0</v>
      </c>
      <c r="P116" s="262">
        <f t="shared" si="94"/>
        <v>0</v>
      </c>
      <c r="Q116" s="46"/>
      <c r="R116" s="300">
        <v>0</v>
      </c>
      <c r="S116" s="257">
        <v>0</v>
      </c>
      <c r="T116" s="257">
        <v>0</v>
      </c>
      <c r="U116" s="257">
        <v>0</v>
      </c>
      <c r="V116" s="257">
        <v>0</v>
      </c>
      <c r="W116" s="257">
        <v>0</v>
      </c>
      <c r="X116" s="301">
        <f t="shared" ref="X116:X117" si="106">SUM(R116:W116)</f>
        <v>0</v>
      </c>
      <c r="Y116" s="1327"/>
    </row>
    <row r="117" spans="1:27" s="476" customFormat="1" ht="12" customHeight="1">
      <c r="A117" s="1390"/>
      <c r="B117" s="1338"/>
      <c r="C117" s="1339"/>
      <c r="D117" s="1337"/>
      <c r="E117" s="1313"/>
      <c r="F117" s="1316"/>
      <c r="G117" s="1340"/>
      <c r="H117" s="46"/>
      <c r="I117" s="264" t="s">
        <v>369</v>
      </c>
      <c r="J117" s="254">
        <f>SUM(J115:J116)</f>
        <v>2169</v>
      </c>
      <c r="K117" s="254">
        <f t="shared" ref="K117:O117" si="107">SUM(K115:K116)</f>
        <v>8</v>
      </c>
      <c r="L117" s="254">
        <f t="shared" si="107"/>
        <v>28</v>
      </c>
      <c r="M117" s="254">
        <f t="shared" si="107"/>
        <v>0</v>
      </c>
      <c r="N117" s="254">
        <f t="shared" si="107"/>
        <v>586</v>
      </c>
      <c r="O117" s="254">
        <f t="shared" si="107"/>
        <v>0</v>
      </c>
      <c r="P117" s="265">
        <f t="shared" si="94"/>
        <v>2791</v>
      </c>
      <c r="Q117" s="46"/>
      <c r="R117" s="296">
        <f>SUM(R115:R116)</f>
        <v>40138.800000000003</v>
      </c>
      <c r="S117" s="255">
        <f t="shared" ref="S117:W117" si="108">SUM(S115:S116)</f>
        <v>3.4</v>
      </c>
      <c r="T117" s="255">
        <f t="shared" si="108"/>
        <v>61427.6</v>
      </c>
      <c r="U117" s="255">
        <f t="shared" si="108"/>
        <v>0</v>
      </c>
      <c r="V117" s="255">
        <f t="shared" si="108"/>
        <v>24146.959999999999</v>
      </c>
      <c r="W117" s="255">
        <f t="shared" si="108"/>
        <v>0</v>
      </c>
      <c r="X117" s="297">
        <f t="shared" si="106"/>
        <v>125716.76000000001</v>
      </c>
      <c r="Y117" s="1328"/>
    </row>
    <row r="118" spans="1:27" s="476" customFormat="1">
      <c r="A118" s="1409">
        <v>38</v>
      </c>
      <c r="B118" s="1435" t="s">
        <v>329</v>
      </c>
      <c r="C118" s="1436" t="s">
        <v>330</v>
      </c>
      <c r="D118" s="1403" t="s">
        <v>449</v>
      </c>
      <c r="E118" s="1470">
        <v>1229505.97</v>
      </c>
      <c r="F118" s="1357">
        <v>427280127</v>
      </c>
      <c r="G118" s="1360">
        <f>F118*0.03148</f>
        <v>13450778.39796</v>
      </c>
      <c r="H118" s="46"/>
      <c r="I118" s="584" t="s">
        <v>415</v>
      </c>
      <c r="J118" s="601">
        <v>1084</v>
      </c>
      <c r="K118" s="601">
        <v>1811</v>
      </c>
      <c r="L118" s="601">
        <v>0</v>
      </c>
      <c r="M118" s="601"/>
      <c r="N118" s="601">
        <v>2488</v>
      </c>
      <c r="O118" s="601">
        <v>274</v>
      </c>
      <c r="P118" s="602">
        <f t="shared" si="94"/>
        <v>5657</v>
      </c>
      <c r="Q118" s="46"/>
      <c r="R118" s="603">
        <v>10030696</v>
      </c>
      <c r="S118" s="604">
        <v>1793321</v>
      </c>
      <c r="T118" s="604">
        <v>383156</v>
      </c>
      <c r="U118" s="604">
        <v>0</v>
      </c>
      <c r="V118" s="604">
        <v>233061</v>
      </c>
      <c r="W118" s="604">
        <v>95541</v>
      </c>
      <c r="X118" s="605">
        <f t="shared" ref="X118" si="109">SUM(R118:W118)</f>
        <v>12535775</v>
      </c>
      <c r="Y118" s="1366">
        <f>X120*0.03148</f>
        <v>394626.19699999999</v>
      </c>
      <c r="AA118" s="606"/>
    </row>
    <row r="119" spans="1:27" s="476" customFormat="1">
      <c r="A119" s="1409"/>
      <c r="B119" s="1435"/>
      <c r="C119" s="1436"/>
      <c r="D119" s="1404"/>
      <c r="E119" s="1471"/>
      <c r="F119" s="1358"/>
      <c r="G119" s="1361"/>
      <c r="H119" s="46"/>
      <c r="I119" s="607" t="s">
        <v>465</v>
      </c>
      <c r="J119" s="608">
        <v>3</v>
      </c>
      <c r="K119" s="608">
        <v>0</v>
      </c>
      <c r="L119" s="608">
        <v>0</v>
      </c>
      <c r="M119" s="608">
        <v>0</v>
      </c>
      <c r="N119" s="608">
        <v>1321</v>
      </c>
      <c r="O119" s="608">
        <v>0</v>
      </c>
      <c r="P119" s="609">
        <f t="shared" si="94"/>
        <v>1324</v>
      </c>
      <c r="Q119" s="46"/>
      <c r="R119" s="610">
        <v>0</v>
      </c>
      <c r="S119" s="611">
        <v>0</v>
      </c>
      <c r="T119" s="611">
        <v>0</v>
      </c>
      <c r="U119" s="611">
        <v>0</v>
      </c>
      <c r="V119" s="611">
        <v>0</v>
      </c>
      <c r="W119" s="611">
        <v>0</v>
      </c>
      <c r="X119" s="612">
        <f t="shared" ref="X119:X120" si="110">SUM(R119:W119)</f>
        <v>0</v>
      </c>
      <c r="Y119" s="1367"/>
    </row>
    <row r="120" spans="1:27" s="476" customFormat="1">
      <c r="A120" s="1409"/>
      <c r="B120" s="1435"/>
      <c r="C120" s="1436"/>
      <c r="D120" s="1405"/>
      <c r="E120" s="1472"/>
      <c r="F120" s="1359"/>
      <c r="G120" s="1361"/>
      <c r="H120" s="46"/>
      <c r="I120" s="613" t="s">
        <v>369</v>
      </c>
      <c r="J120" s="614">
        <f>SUM(J118:J119)</f>
        <v>1087</v>
      </c>
      <c r="K120" s="614">
        <f t="shared" ref="K120:O120" si="111">SUM(K118:K119)</f>
        <v>1811</v>
      </c>
      <c r="L120" s="614">
        <f t="shared" si="111"/>
        <v>0</v>
      </c>
      <c r="M120" s="614">
        <f t="shared" si="111"/>
        <v>0</v>
      </c>
      <c r="N120" s="614">
        <f t="shared" si="111"/>
        <v>3809</v>
      </c>
      <c r="O120" s="614">
        <f t="shared" si="111"/>
        <v>274</v>
      </c>
      <c r="P120" s="615">
        <f t="shared" si="94"/>
        <v>6981</v>
      </c>
      <c r="Q120" s="46"/>
      <c r="R120" s="616">
        <f>SUM(R118:R119)</f>
        <v>10030696</v>
      </c>
      <c r="S120" s="617">
        <f t="shared" ref="S120:W120" si="112">SUM(S118:S119)</f>
        <v>1793321</v>
      </c>
      <c r="T120" s="617">
        <f t="shared" si="112"/>
        <v>383156</v>
      </c>
      <c r="U120" s="617">
        <f t="shared" si="112"/>
        <v>0</v>
      </c>
      <c r="V120" s="617">
        <f t="shared" si="112"/>
        <v>233061</v>
      </c>
      <c r="W120" s="617">
        <f t="shared" si="112"/>
        <v>95541</v>
      </c>
      <c r="X120" s="618">
        <f t="shared" si="110"/>
        <v>12535775</v>
      </c>
      <c r="Y120" s="1368"/>
    </row>
    <row r="121" spans="1:27" s="49" customFormat="1" ht="12" customHeight="1">
      <c r="A121" s="1390">
        <v>39</v>
      </c>
      <c r="B121" s="1338" t="s">
        <v>339</v>
      </c>
      <c r="C121" s="1339" t="s">
        <v>340</v>
      </c>
      <c r="D121" s="1335" t="s">
        <v>450</v>
      </c>
      <c r="E121" s="1311">
        <v>170</v>
      </c>
      <c r="F121" s="1314">
        <v>396166</v>
      </c>
      <c r="G121" s="1340">
        <f>F121*0.02504</f>
        <v>9919.9966399999994</v>
      </c>
      <c r="H121" s="46"/>
      <c r="I121" s="261" t="s">
        <v>415</v>
      </c>
      <c r="J121" s="252">
        <v>6689</v>
      </c>
      <c r="K121" s="252">
        <v>2446</v>
      </c>
      <c r="L121" s="252">
        <v>0</v>
      </c>
      <c r="M121" s="252">
        <v>0</v>
      </c>
      <c r="N121" s="252">
        <v>1534</v>
      </c>
      <c r="O121" s="252">
        <v>683</v>
      </c>
      <c r="P121" s="275">
        <f t="shared" si="94"/>
        <v>11352</v>
      </c>
      <c r="Q121" s="46"/>
      <c r="R121" s="619">
        <v>1278119.1000000001</v>
      </c>
      <c r="S121" s="620">
        <v>532726.47</v>
      </c>
      <c r="T121" s="256">
        <v>0</v>
      </c>
      <c r="U121" s="256">
        <v>0</v>
      </c>
      <c r="V121" s="620">
        <v>129392.49</v>
      </c>
      <c r="W121" s="620">
        <v>9823.9599999999991</v>
      </c>
      <c r="X121" s="621">
        <f>SUM(R121:W121)</f>
        <v>1950062.02</v>
      </c>
      <c r="Y121" s="1326">
        <f>X123*0.02504</f>
        <v>49079.558100000002</v>
      </c>
    </row>
    <row r="122" spans="1:27" s="49" customFormat="1" ht="12" customHeight="1">
      <c r="A122" s="1390"/>
      <c r="B122" s="1338"/>
      <c r="C122" s="1339"/>
      <c r="D122" s="1336"/>
      <c r="E122" s="1312"/>
      <c r="F122" s="1315"/>
      <c r="G122" s="1340"/>
      <c r="H122" s="46"/>
      <c r="I122" s="263" t="s">
        <v>465</v>
      </c>
      <c r="J122" s="253">
        <v>41</v>
      </c>
      <c r="K122" s="253">
        <v>7</v>
      </c>
      <c r="L122" s="253">
        <v>22</v>
      </c>
      <c r="M122" s="253">
        <v>0</v>
      </c>
      <c r="N122" s="253">
        <v>12</v>
      </c>
      <c r="O122" s="253">
        <v>0</v>
      </c>
      <c r="P122" s="262">
        <f t="shared" si="94"/>
        <v>82</v>
      </c>
      <c r="Q122" s="46"/>
      <c r="R122" s="300">
        <v>211.55</v>
      </c>
      <c r="S122" s="257">
        <v>94.06</v>
      </c>
      <c r="T122" s="257">
        <v>6932.5</v>
      </c>
      <c r="U122" s="257">
        <v>0</v>
      </c>
      <c r="V122" s="257">
        <v>2746.12</v>
      </c>
      <c r="W122" s="257">
        <v>0</v>
      </c>
      <c r="X122" s="590">
        <f>SUM(R122:W122)</f>
        <v>9984.23</v>
      </c>
      <c r="Y122" s="1327"/>
    </row>
    <row r="123" spans="1:27" s="49" customFormat="1" ht="13.5" customHeight="1">
      <c r="A123" s="1390"/>
      <c r="B123" s="1338"/>
      <c r="C123" s="1339"/>
      <c r="D123" s="1337"/>
      <c r="E123" s="1313"/>
      <c r="F123" s="1316"/>
      <c r="G123" s="1340"/>
      <c r="H123" s="46"/>
      <c r="I123" s="264" t="s">
        <v>369</v>
      </c>
      <c r="J123" s="254">
        <f>SUM(J121:J122)</f>
        <v>6730</v>
      </c>
      <c r="K123" s="254">
        <f t="shared" ref="K123:O124" si="113">SUM(K121:K122)</f>
        <v>2453</v>
      </c>
      <c r="L123" s="254">
        <f t="shared" si="113"/>
        <v>22</v>
      </c>
      <c r="M123" s="254">
        <f t="shared" si="113"/>
        <v>0</v>
      </c>
      <c r="N123" s="254">
        <f t="shared" si="113"/>
        <v>1546</v>
      </c>
      <c r="O123" s="254">
        <f t="shared" si="113"/>
        <v>683</v>
      </c>
      <c r="P123" s="265">
        <f t="shared" si="94"/>
        <v>11434</v>
      </c>
      <c r="Q123" s="46"/>
      <c r="R123" s="296">
        <f>SUM(R121:R122)</f>
        <v>1278330.6500000001</v>
      </c>
      <c r="S123" s="255">
        <f t="shared" ref="S123:U123" si="114">SUM(S121:S122)</f>
        <v>532820.53</v>
      </c>
      <c r="T123" s="255">
        <f t="shared" si="114"/>
        <v>6932.5</v>
      </c>
      <c r="U123" s="255">
        <f t="shared" si="114"/>
        <v>0</v>
      </c>
      <c r="V123" s="255">
        <f>SUM(V121:V122)</f>
        <v>132138.61000000002</v>
      </c>
      <c r="W123" s="255">
        <f t="shared" ref="W123" si="115">SUM(W121:W122)</f>
        <v>9823.9599999999991</v>
      </c>
      <c r="X123" s="297">
        <f t="shared" ref="X123" si="116">SUM(R123:W123)</f>
        <v>1960046.2500000002</v>
      </c>
      <c r="Y123" s="1328"/>
    </row>
    <row r="124" spans="1:27" s="476" customFormat="1" ht="13.9" customHeight="1">
      <c r="A124" s="1389">
        <v>40</v>
      </c>
      <c r="B124" s="1416" t="s">
        <v>347</v>
      </c>
      <c r="C124" s="1417" t="s">
        <v>348</v>
      </c>
      <c r="D124" s="1400" t="s">
        <v>451</v>
      </c>
      <c r="E124" s="1344">
        <v>67641.740000000005</v>
      </c>
      <c r="F124" s="1320">
        <v>302492396.80000001</v>
      </c>
      <c r="G124" s="1305">
        <f>F124*1.15574</f>
        <v>349602562.67763203</v>
      </c>
      <c r="H124" s="46"/>
      <c r="I124" s="622" t="s">
        <v>415</v>
      </c>
      <c r="J124" s="74">
        <v>2666</v>
      </c>
      <c r="K124" s="74">
        <v>1660</v>
      </c>
      <c r="L124" s="74">
        <v>220</v>
      </c>
      <c r="M124" s="74">
        <f t="shared" si="113"/>
        <v>0</v>
      </c>
      <c r="N124" s="74">
        <v>2353</v>
      </c>
      <c r="O124" s="74">
        <v>421</v>
      </c>
      <c r="P124" s="267">
        <f t="shared" si="94"/>
        <v>7320</v>
      </c>
      <c r="Q124" s="46"/>
      <c r="R124" s="302">
        <v>2430975.5559326001</v>
      </c>
      <c r="S124" s="81">
        <v>11.642342533900001</v>
      </c>
      <c r="T124" s="81">
        <v>2294049.8818304501</v>
      </c>
      <c r="U124" s="81">
        <v>0</v>
      </c>
      <c r="V124" s="81">
        <v>65297.915103423795</v>
      </c>
      <c r="W124" s="81">
        <v>30328.756562766997</v>
      </c>
      <c r="X124" s="381">
        <v>4820663.7517717741</v>
      </c>
      <c r="Y124" s="1329">
        <f>X126*1.15574</f>
        <v>5799889.8102908172</v>
      </c>
    </row>
    <row r="125" spans="1:27" s="476" customFormat="1" ht="13.9" customHeight="1">
      <c r="A125" s="1389"/>
      <c r="B125" s="1416"/>
      <c r="C125" s="1417"/>
      <c r="D125" s="1401"/>
      <c r="E125" s="1345"/>
      <c r="F125" s="1321"/>
      <c r="G125" s="1305"/>
      <c r="H125" s="46"/>
      <c r="I125" s="623" t="s">
        <v>465</v>
      </c>
      <c r="J125" s="75">
        <v>8995</v>
      </c>
      <c r="K125" s="75">
        <v>2660</v>
      </c>
      <c r="L125" s="75">
        <v>42</v>
      </c>
      <c r="M125" s="75">
        <v>0</v>
      </c>
      <c r="N125" s="75">
        <v>730</v>
      </c>
      <c r="O125" s="75">
        <v>496</v>
      </c>
      <c r="P125" s="269">
        <f t="shared" si="94"/>
        <v>12923</v>
      </c>
      <c r="Q125" s="46"/>
      <c r="R125" s="382">
        <v>61355.976449855007</v>
      </c>
      <c r="S125" s="82">
        <v>129372.88466620799</v>
      </c>
      <c r="T125" s="82">
        <v>1297.3293049526001</v>
      </c>
      <c r="U125" s="82">
        <v>0</v>
      </c>
      <c r="V125" s="82">
        <v>5234.7646791980997</v>
      </c>
      <c r="W125" s="82">
        <v>409.70250279930002</v>
      </c>
      <c r="X125" s="383">
        <v>197670.65760301298</v>
      </c>
      <c r="Y125" s="1330"/>
    </row>
    <row r="126" spans="1:27" s="476" customFormat="1" ht="13.9" customHeight="1" thickBot="1">
      <c r="A126" s="1429"/>
      <c r="B126" s="1430"/>
      <c r="C126" s="1431"/>
      <c r="D126" s="1428"/>
      <c r="E126" s="1427"/>
      <c r="F126" s="1356"/>
      <c r="G126" s="1362"/>
      <c r="H126" s="46"/>
      <c r="I126" s="624" t="s">
        <v>369</v>
      </c>
      <c r="J126" s="625">
        <f>SUM(J124:J125)</f>
        <v>11661</v>
      </c>
      <c r="K126" s="625">
        <f t="shared" ref="K126:O126" si="117">SUM(K124:K125)</f>
        <v>4320</v>
      </c>
      <c r="L126" s="625">
        <f>SUM(L124:L125)</f>
        <v>262</v>
      </c>
      <c r="M126" s="625">
        <f t="shared" si="117"/>
        <v>0</v>
      </c>
      <c r="N126" s="625">
        <f>SUM(N124:N125)</f>
        <v>3083</v>
      </c>
      <c r="O126" s="625">
        <f t="shared" si="117"/>
        <v>917</v>
      </c>
      <c r="P126" s="626">
        <f t="shared" si="94"/>
        <v>20243</v>
      </c>
      <c r="Q126" s="46"/>
      <c r="R126" s="627">
        <f>SUM(R124:R125)</f>
        <v>2492331.5323824552</v>
      </c>
      <c r="S126" s="628">
        <f t="shared" ref="S126:W126" si="118">SUM(S124:S125)</f>
        <v>129384.52700874189</v>
      </c>
      <c r="T126" s="628">
        <f t="shared" si="118"/>
        <v>2295347.2111354028</v>
      </c>
      <c r="U126" s="628">
        <f t="shared" si="118"/>
        <v>0</v>
      </c>
      <c r="V126" s="628">
        <f t="shared" si="118"/>
        <v>70532.679782621897</v>
      </c>
      <c r="W126" s="628">
        <f t="shared" si="118"/>
        <v>30738.459065566298</v>
      </c>
      <c r="X126" s="629">
        <f>SUM(X124:X125)</f>
        <v>5018334.4093747875</v>
      </c>
      <c r="Y126" s="1369"/>
    </row>
    <row r="127" spans="1:27" s="49" customFormat="1" ht="16.5" thickTop="1" thickBot="1">
      <c r="A127" s="289" t="s">
        <v>369</v>
      </c>
      <c r="B127" s="290"/>
      <c r="C127" s="291"/>
      <c r="D127" s="291"/>
      <c r="E127" s="292">
        <f>SUM(E7:E126)</f>
        <v>1865097.1249999998</v>
      </c>
      <c r="F127" s="293">
        <f>SUM(F7:F126)</f>
        <v>2925479421.6792088</v>
      </c>
      <c r="G127" s="294">
        <f>SUM(G7:G126)</f>
        <v>1818770315.2304487</v>
      </c>
      <c r="H127" s="47"/>
      <c r="P127" s="221"/>
      <c r="Q127" s="47"/>
      <c r="R127" s="295"/>
      <c r="S127" s="295"/>
      <c r="T127" s="295"/>
      <c r="U127" s="295"/>
      <c r="V127" s="295"/>
      <c r="W127" s="295"/>
      <c r="X127" s="317" t="s">
        <v>369</v>
      </c>
      <c r="Y127" s="318">
        <f>SUM(Y7:Y126)</f>
        <v>74061106.869633973</v>
      </c>
    </row>
    <row r="128" spans="1:27" ht="13.5" thickTop="1"/>
  </sheetData>
  <mergeCells count="326">
    <mergeCell ref="A58:A60"/>
    <mergeCell ref="B58:B60"/>
    <mergeCell ref="C58:C60"/>
    <mergeCell ref="D58:D60"/>
    <mergeCell ref="E58:E60"/>
    <mergeCell ref="F58:F60"/>
    <mergeCell ref="G58:G60"/>
    <mergeCell ref="Y58:Y60"/>
    <mergeCell ref="G7:G9"/>
    <mergeCell ref="G10:G12"/>
    <mergeCell ref="G13:G15"/>
    <mergeCell ref="G16:G18"/>
    <mergeCell ref="G19:G21"/>
    <mergeCell ref="G22:G24"/>
    <mergeCell ref="G25:G27"/>
    <mergeCell ref="G28:G30"/>
    <mergeCell ref="G31:G33"/>
    <mergeCell ref="Y43:Y45"/>
    <mergeCell ref="Y46:Y48"/>
    <mergeCell ref="Y49:Y51"/>
    <mergeCell ref="B13:B15"/>
    <mergeCell ref="C13:C15"/>
    <mergeCell ref="B16:B18"/>
    <mergeCell ref="C16:C18"/>
    <mergeCell ref="Y5:Y6"/>
    <mergeCell ref="Y70:Y72"/>
    <mergeCell ref="Y73:Y75"/>
    <mergeCell ref="Y76:Y78"/>
    <mergeCell ref="Y52:Y54"/>
    <mergeCell ref="I5:P5"/>
    <mergeCell ref="Y7:Y9"/>
    <mergeCell ref="Y16:Y18"/>
    <mergeCell ref="Y19:Y21"/>
    <mergeCell ref="Y28:Y30"/>
    <mergeCell ref="Y34:Y36"/>
    <mergeCell ref="Y40:Y42"/>
    <mergeCell ref="Y22:Y24"/>
    <mergeCell ref="Y25:Y27"/>
    <mergeCell ref="Y31:Y33"/>
    <mergeCell ref="Y13:Y15"/>
    <mergeCell ref="Y10:Y12"/>
    <mergeCell ref="Y37:Y39"/>
    <mergeCell ref="P16:P18"/>
    <mergeCell ref="R6:X6"/>
    <mergeCell ref="F73:F75"/>
    <mergeCell ref="F76:F78"/>
    <mergeCell ref="F52:F54"/>
    <mergeCell ref="E94:E96"/>
    <mergeCell ref="Y94:Y96"/>
    <mergeCell ref="Y55:Y57"/>
    <mergeCell ref="Y67:Y69"/>
    <mergeCell ref="Y61:Y63"/>
    <mergeCell ref="Y88:Y90"/>
    <mergeCell ref="Y91:Y93"/>
    <mergeCell ref="G94:G96"/>
    <mergeCell ref="Y64:Y66"/>
    <mergeCell ref="Y82:Y84"/>
    <mergeCell ref="Y85:Y87"/>
    <mergeCell ref="Y79:Y81"/>
    <mergeCell ref="E121:E123"/>
    <mergeCell ref="F121:F123"/>
    <mergeCell ref="E34:E36"/>
    <mergeCell ref="F82:F84"/>
    <mergeCell ref="C28:C30"/>
    <mergeCell ref="C67:C69"/>
    <mergeCell ref="B61:B63"/>
    <mergeCell ref="C61:C63"/>
    <mergeCell ref="B94:B96"/>
    <mergeCell ref="C94:C96"/>
    <mergeCell ref="B88:B90"/>
    <mergeCell ref="C88:C90"/>
    <mergeCell ref="B76:B78"/>
    <mergeCell ref="C76:C78"/>
    <mergeCell ref="B82:B84"/>
    <mergeCell ref="C82:C84"/>
    <mergeCell ref="C91:C93"/>
    <mergeCell ref="E118:E120"/>
    <mergeCell ref="E37:E39"/>
    <mergeCell ref="E40:E42"/>
    <mergeCell ref="F64:F66"/>
    <mergeCell ref="E67:E69"/>
    <mergeCell ref="E28:E30"/>
    <mergeCell ref="E31:E33"/>
    <mergeCell ref="B7:B9"/>
    <mergeCell ref="C7:C9"/>
    <mergeCell ref="B10:B12"/>
    <mergeCell ref="C10:C12"/>
    <mergeCell ref="E7:E9"/>
    <mergeCell ref="E10:E12"/>
    <mergeCell ref="E13:E15"/>
    <mergeCell ref="E16:E18"/>
    <mergeCell ref="D7:D9"/>
    <mergeCell ref="D10:D12"/>
    <mergeCell ref="D13:D15"/>
    <mergeCell ref="C43:C45"/>
    <mergeCell ref="B46:B48"/>
    <mergeCell ref="C46:C48"/>
    <mergeCell ref="E43:E45"/>
    <mergeCell ref="E46:E48"/>
    <mergeCell ref="E49:E51"/>
    <mergeCell ref="E52:E54"/>
    <mergeCell ref="B19:B21"/>
    <mergeCell ref="C19:C21"/>
    <mergeCell ref="B22:B24"/>
    <mergeCell ref="C22:C24"/>
    <mergeCell ref="B37:B39"/>
    <mergeCell ref="C37:C39"/>
    <mergeCell ref="B40:B42"/>
    <mergeCell ref="B31:B33"/>
    <mergeCell ref="C31:C33"/>
    <mergeCell ref="B34:B36"/>
    <mergeCell ref="C34:C36"/>
    <mergeCell ref="B25:B27"/>
    <mergeCell ref="C25:C27"/>
    <mergeCell ref="B28:B30"/>
    <mergeCell ref="E25:E27"/>
    <mergeCell ref="C124:C126"/>
    <mergeCell ref="R5:X5"/>
    <mergeCell ref="B118:B120"/>
    <mergeCell ref="C118:C120"/>
    <mergeCell ref="B121:B123"/>
    <mergeCell ref="C121:C123"/>
    <mergeCell ref="B112:B114"/>
    <mergeCell ref="C112:C114"/>
    <mergeCell ref="B115:B117"/>
    <mergeCell ref="C115:C117"/>
    <mergeCell ref="B109:B111"/>
    <mergeCell ref="C109:C111"/>
    <mergeCell ref="B103:B105"/>
    <mergeCell ref="C103:C105"/>
    <mergeCell ref="B106:B108"/>
    <mergeCell ref="C106:C108"/>
    <mergeCell ref="B100:B102"/>
    <mergeCell ref="C100:C102"/>
    <mergeCell ref="D73:D75"/>
    <mergeCell ref="B70:B72"/>
    <mergeCell ref="C70:C72"/>
    <mergeCell ref="B73:B75"/>
    <mergeCell ref="E19:E21"/>
    <mergeCell ref="E22:E24"/>
    <mergeCell ref="A115:A117"/>
    <mergeCell ref="A97:A99"/>
    <mergeCell ref="A19:A21"/>
    <mergeCell ref="A22:A24"/>
    <mergeCell ref="A25:A27"/>
    <mergeCell ref="A28:A30"/>
    <mergeCell ref="A31:A33"/>
    <mergeCell ref="E124:E126"/>
    <mergeCell ref="D121:D123"/>
    <mergeCell ref="D124:D126"/>
    <mergeCell ref="D118:D120"/>
    <mergeCell ref="D94:D96"/>
    <mergeCell ref="D100:D102"/>
    <mergeCell ref="D103:D105"/>
    <mergeCell ref="D106:D108"/>
    <mergeCell ref="D112:D114"/>
    <mergeCell ref="D88:D90"/>
    <mergeCell ref="D91:D93"/>
    <mergeCell ref="D109:D111"/>
    <mergeCell ref="D115:D117"/>
    <mergeCell ref="A118:A120"/>
    <mergeCell ref="A121:A123"/>
    <mergeCell ref="A124:A126"/>
    <mergeCell ref="B124:B126"/>
    <mergeCell ref="A55:A57"/>
    <mergeCell ref="A61:A63"/>
    <mergeCell ref="D61:D63"/>
    <mergeCell ref="D55:D57"/>
    <mergeCell ref="E55:E57"/>
    <mergeCell ref="E61:E63"/>
    <mergeCell ref="C40:C42"/>
    <mergeCell ref="F7:F9"/>
    <mergeCell ref="F10:F12"/>
    <mergeCell ref="F13:F15"/>
    <mergeCell ref="F16:F18"/>
    <mergeCell ref="F19:F21"/>
    <mergeCell ref="F22:F24"/>
    <mergeCell ref="F25:F27"/>
    <mergeCell ref="F28:F30"/>
    <mergeCell ref="F31:F33"/>
    <mergeCell ref="D19:D21"/>
    <mergeCell ref="B52:B54"/>
    <mergeCell ref="C52:C54"/>
    <mergeCell ref="B55:B57"/>
    <mergeCell ref="C55:C57"/>
    <mergeCell ref="B49:B51"/>
    <mergeCell ref="C49:C51"/>
    <mergeCell ref="B43:B45"/>
    <mergeCell ref="A94:A96"/>
    <mergeCell ref="A100:A102"/>
    <mergeCell ref="A103:A105"/>
    <mergeCell ref="A106:A108"/>
    <mergeCell ref="A109:A111"/>
    <mergeCell ref="A112:A114"/>
    <mergeCell ref="D76:D78"/>
    <mergeCell ref="D64:D66"/>
    <mergeCell ref="E64:E66"/>
    <mergeCell ref="A79:A81"/>
    <mergeCell ref="B79:B81"/>
    <mergeCell ref="C79:C81"/>
    <mergeCell ref="D79:D81"/>
    <mergeCell ref="E79:E81"/>
    <mergeCell ref="A70:A72"/>
    <mergeCell ref="A73:A75"/>
    <mergeCell ref="A76:A78"/>
    <mergeCell ref="A64:A66"/>
    <mergeCell ref="B64:B66"/>
    <mergeCell ref="C64:C66"/>
    <mergeCell ref="D70:D72"/>
    <mergeCell ref="E70:E72"/>
    <mergeCell ref="E73:E75"/>
    <mergeCell ref="E106:E108"/>
    <mergeCell ref="A5:F5"/>
    <mergeCell ref="D52:D54"/>
    <mergeCell ref="D49:D51"/>
    <mergeCell ref="D40:D42"/>
    <mergeCell ref="D43:D45"/>
    <mergeCell ref="D46:D48"/>
    <mergeCell ref="D37:D39"/>
    <mergeCell ref="D31:D33"/>
    <mergeCell ref="D34:D36"/>
    <mergeCell ref="D16:D18"/>
    <mergeCell ref="D28:D30"/>
    <mergeCell ref="D25:D27"/>
    <mergeCell ref="D22:D24"/>
    <mergeCell ref="A43:A45"/>
    <mergeCell ref="A46:A48"/>
    <mergeCell ref="A49:A51"/>
    <mergeCell ref="A52:A54"/>
    <mergeCell ref="A7:A9"/>
    <mergeCell ref="A10:A12"/>
    <mergeCell ref="A13:A15"/>
    <mergeCell ref="A16:A18"/>
    <mergeCell ref="A34:A36"/>
    <mergeCell ref="A37:A39"/>
    <mergeCell ref="A40:A42"/>
    <mergeCell ref="A82:A84"/>
    <mergeCell ref="B91:B93"/>
    <mergeCell ref="B67:B69"/>
    <mergeCell ref="A85:A87"/>
    <mergeCell ref="F67:F69"/>
    <mergeCell ref="G73:G75"/>
    <mergeCell ref="F79:F81"/>
    <mergeCell ref="G79:G81"/>
    <mergeCell ref="D82:D84"/>
    <mergeCell ref="A88:A90"/>
    <mergeCell ref="A91:A93"/>
    <mergeCell ref="G91:G93"/>
    <mergeCell ref="G85:G87"/>
    <mergeCell ref="G88:G90"/>
    <mergeCell ref="G82:G84"/>
    <mergeCell ref="A67:A69"/>
    <mergeCell ref="D67:D69"/>
    <mergeCell ref="E76:E78"/>
    <mergeCell ref="E82:E84"/>
    <mergeCell ref="E88:E90"/>
    <mergeCell ref="C73:C75"/>
    <mergeCell ref="G76:G78"/>
    <mergeCell ref="G67:G69"/>
    <mergeCell ref="F70:F72"/>
    <mergeCell ref="G34:G36"/>
    <mergeCell ref="G37:G39"/>
    <mergeCell ref="G40:G42"/>
    <mergeCell ref="G43:G45"/>
    <mergeCell ref="G46:G48"/>
    <mergeCell ref="F61:F63"/>
    <mergeCell ref="G70:G72"/>
    <mergeCell ref="F34:F36"/>
    <mergeCell ref="F37:F39"/>
    <mergeCell ref="F40:F42"/>
    <mergeCell ref="F43:F45"/>
    <mergeCell ref="F46:F48"/>
    <mergeCell ref="F49:F51"/>
    <mergeCell ref="G49:G51"/>
    <mergeCell ref="G52:G54"/>
    <mergeCell ref="G61:G63"/>
    <mergeCell ref="G64:G66"/>
    <mergeCell ref="G55:G57"/>
    <mergeCell ref="F55:F57"/>
    <mergeCell ref="F124:F126"/>
    <mergeCell ref="F118:F120"/>
    <mergeCell ref="G118:G120"/>
    <mergeCell ref="G121:G123"/>
    <mergeCell ref="G124:G126"/>
    <mergeCell ref="F109:F111"/>
    <mergeCell ref="F112:F114"/>
    <mergeCell ref="F115:F117"/>
    <mergeCell ref="Y118:Y120"/>
    <mergeCell ref="Y121:Y123"/>
    <mergeCell ref="Y124:Y126"/>
    <mergeCell ref="Y106:Y108"/>
    <mergeCell ref="Y109:Y111"/>
    <mergeCell ref="D97:D99"/>
    <mergeCell ref="B97:B99"/>
    <mergeCell ref="C97:C99"/>
    <mergeCell ref="Y112:Y114"/>
    <mergeCell ref="Y115:Y117"/>
    <mergeCell ref="F97:F99"/>
    <mergeCell ref="G97:G99"/>
    <mergeCell ref="Y97:Y99"/>
    <mergeCell ref="G115:G117"/>
    <mergeCell ref="Y100:Y102"/>
    <mergeCell ref="E109:E111"/>
    <mergeCell ref="E112:E114"/>
    <mergeCell ref="E115:E117"/>
    <mergeCell ref="E100:E102"/>
    <mergeCell ref="E103:E105"/>
    <mergeCell ref="E97:E99"/>
    <mergeCell ref="Y103:Y105"/>
    <mergeCell ref="F100:F102"/>
    <mergeCell ref="F103:F105"/>
    <mergeCell ref="F106:F108"/>
    <mergeCell ref="G100:G102"/>
    <mergeCell ref="G103:G105"/>
    <mergeCell ref="G106:G108"/>
    <mergeCell ref="G109:G111"/>
    <mergeCell ref="G112:G114"/>
    <mergeCell ref="B85:B87"/>
    <mergeCell ref="C85:C87"/>
    <mergeCell ref="E85:E87"/>
    <mergeCell ref="F85:F87"/>
    <mergeCell ref="D85:D87"/>
    <mergeCell ref="F88:F90"/>
    <mergeCell ref="F91:F93"/>
    <mergeCell ref="E91:E93"/>
    <mergeCell ref="F94:F96"/>
  </mergeCells>
  <pageMargins left="0.7" right="0.7" top="0.75" bottom="0.75" header="0.3" footer="0.3"/>
  <pageSetup paperSize="9" orientation="portrait" r:id="rId1"/>
  <ignoredErrors>
    <ignoredError sqref="R72 W72 L27:M27 S27:T27 W27 O27 O90 O72 N30 K39 J12 K18 V18:W18 S18 L81 O81 J81:K81 J90:K90 J27:K27 N81 L90:N90 S93 R105:T105 O102 R114 V105:W105 W114" formulaRange="1"/>
    <ignoredError sqref="P63 X90 X81 X78 P60 P54"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zoomScaleNormal="100" workbookViewId="0">
      <pane ySplit="6" topLeftCell="A27" activePane="bottomLeft" state="frozen"/>
      <selection pane="bottomLeft" activeCell="A46" sqref="A6:H46"/>
    </sheetView>
  </sheetViews>
  <sheetFormatPr defaultColWidth="11.42578125" defaultRowHeight="12.75"/>
  <cols>
    <col min="1" max="1" width="9.7109375" style="1" customWidth="1"/>
    <col min="2" max="2" width="10" style="1" customWidth="1"/>
    <col min="3" max="3" width="28.42578125" bestFit="1" customWidth="1"/>
    <col min="4" max="4" width="21.28515625" customWidth="1"/>
    <col min="5" max="5" width="32.140625" customWidth="1"/>
    <col min="6" max="6" width="21.7109375" customWidth="1"/>
    <col min="7" max="7" width="30" customWidth="1"/>
    <col min="8" max="8" width="31" customWidth="1"/>
  </cols>
  <sheetData>
    <row r="1" spans="1:8" s="24" customFormat="1">
      <c r="A1" s="25"/>
      <c r="B1" s="25"/>
    </row>
    <row r="2" spans="1:8" s="22" customFormat="1" ht="31.5">
      <c r="A2" s="31" t="s">
        <v>481</v>
      </c>
      <c r="B2" s="26"/>
    </row>
    <row r="3" spans="1:8" s="24" customFormat="1" ht="15">
      <c r="A3" s="67" t="s">
        <v>2</v>
      </c>
      <c r="B3" s="25"/>
    </row>
    <row r="4" spans="1:8" s="24" customFormat="1">
      <c r="A4" s="25"/>
      <c r="B4" s="25"/>
    </row>
    <row r="5" spans="1:8" s="24" customFormat="1">
      <c r="A5" s="25"/>
      <c r="B5" s="25"/>
    </row>
    <row r="6" spans="1:8" ht="89.25">
      <c r="A6" s="251" t="s">
        <v>328</v>
      </c>
      <c r="B6" s="251" t="s">
        <v>482</v>
      </c>
      <c r="C6" s="251" t="s">
        <v>483</v>
      </c>
      <c r="D6" s="818" t="s">
        <v>677</v>
      </c>
      <c r="E6" s="818" t="s">
        <v>678</v>
      </c>
      <c r="F6" s="818" t="s">
        <v>484</v>
      </c>
      <c r="G6" s="818" t="s">
        <v>679</v>
      </c>
      <c r="H6" s="819" t="s">
        <v>680</v>
      </c>
    </row>
    <row r="7" spans="1:8">
      <c r="A7" s="646">
        <v>1</v>
      </c>
      <c r="B7" s="646" t="s">
        <v>29</v>
      </c>
      <c r="C7" s="820" t="s">
        <v>31</v>
      </c>
      <c r="D7" s="821">
        <v>0</v>
      </c>
      <c r="E7" s="821">
        <v>0</v>
      </c>
      <c r="F7" s="821">
        <v>0</v>
      </c>
      <c r="G7" s="821">
        <v>0</v>
      </c>
      <c r="H7" s="821">
        <v>0</v>
      </c>
    </row>
    <row r="8" spans="1:8" s="366" customFormat="1">
      <c r="A8" s="646">
        <v>2</v>
      </c>
      <c r="B8" s="646" t="s">
        <v>42</v>
      </c>
      <c r="C8" s="820" t="s">
        <v>382</v>
      </c>
      <c r="D8" s="821">
        <v>48</v>
      </c>
      <c r="E8" s="822">
        <v>940</v>
      </c>
      <c r="F8" s="822">
        <f>E8*0.51129</f>
        <v>480.61260000000004</v>
      </c>
      <c r="G8" s="822">
        <v>33</v>
      </c>
      <c r="H8" s="822">
        <v>38</v>
      </c>
    </row>
    <row r="9" spans="1:8">
      <c r="A9" s="646"/>
      <c r="B9" s="646" t="s">
        <v>42</v>
      </c>
      <c r="C9" s="820" t="s">
        <v>55</v>
      </c>
      <c r="D9" s="821">
        <v>0</v>
      </c>
      <c r="E9" s="821">
        <v>0</v>
      </c>
      <c r="F9" s="822">
        <f>E9*0.51129</f>
        <v>0</v>
      </c>
      <c r="G9" s="822">
        <v>0</v>
      </c>
      <c r="H9" s="822">
        <v>0</v>
      </c>
    </row>
    <row r="10" spans="1:8">
      <c r="A10" s="646">
        <v>4</v>
      </c>
      <c r="B10" s="646" t="s">
        <v>61</v>
      </c>
      <c r="C10" s="820" t="s">
        <v>62</v>
      </c>
      <c r="D10" s="821" t="s">
        <v>485</v>
      </c>
      <c r="E10" s="821" t="s">
        <v>485</v>
      </c>
      <c r="F10" s="821" t="s">
        <v>486</v>
      </c>
      <c r="G10" s="821" t="s">
        <v>485</v>
      </c>
      <c r="H10" s="821" t="s">
        <v>485</v>
      </c>
    </row>
    <row r="11" spans="1:8">
      <c r="A11" s="646">
        <v>5</v>
      </c>
      <c r="B11" s="646" t="s">
        <v>61</v>
      </c>
      <c r="C11" s="820" t="s">
        <v>66</v>
      </c>
      <c r="D11" s="823">
        <v>1479</v>
      </c>
      <c r="E11" s="823">
        <v>5333</v>
      </c>
      <c r="F11" s="823">
        <v>5333</v>
      </c>
      <c r="G11" s="823">
        <v>355</v>
      </c>
      <c r="H11" s="824">
        <v>723</v>
      </c>
    </row>
    <row r="12" spans="1:8" s="366" customFormat="1">
      <c r="A12" s="646">
        <v>6</v>
      </c>
      <c r="B12" s="646" t="s">
        <v>69</v>
      </c>
      <c r="C12" s="820" t="s">
        <v>71</v>
      </c>
      <c r="D12" s="821">
        <v>754</v>
      </c>
      <c r="E12" s="821">
        <v>667.08</v>
      </c>
      <c r="F12" s="821">
        <v>341</v>
      </c>
      <c r="G12" s="822">
        <v>107</v>
      </c>
      <c r="H12" s="822">
        <v>153</v>
      </c>
    </row>
    <row r="13" spans="1:8" s="366" customFormat="1">
      <c r="A13" s="646">
        <v>7</v>
      </c>
      <c r="B13" s="646" t="s">
        <v>80</v>
      </c>
      <c r="C13" s="820" t="s">
        <v>81</v>
      </c>
      <c r="D13" s="821">
        <v>843079</v>
      </c>
      <c r="E13" s="821">
        <v>0</v>
      </c>
      <c r="F13" s="821">
        <v>0</v>
      </c>
      <c r="G13" s="822">
        <v>0</v>
      </c>
      <c r="H13" s="822">
        <v>0</v>
      </c>
    </row>
    <row r="14" spans="1:8" s="366" customFormat="1">
      <c r="A14" s="646">
        <v>8</v>
      </c>
      <c r="B14" s="646" t="s">
        <v>86</v>
      </c>
      <c r="C14" s="820" t="s">
        <v>87</v>
      </c>
      <c r="D14" s="825">
        <v>66</v>
      </c>
      <c r="E14" s="825">
        <v>1046.75</v>
      </c>
      <c r="F14" s="826">
        <f>1046.75</f>
        <v>1046.75</v>
      </c>
      <c r="G14" s="826">
        <v>19</v>
      </c>
      <c r="H14" s="826">
        <v>39</v>
      </c>
    </row>
    <row r="15" spans="1:8" s="366" customFormat="1">
      <c r="A15" s="646">
        <v>9</v>
      </c>
      <c r="B15" s="646" t="s">
        <v>96</v>
      </c>
      <c r="C15" s="820" t="s">
        <v>97</v>
      </c>
      <c r="D15" s="821">
        <v>72</v>
      </c>
      <c r="E15" s="821">
        <v>1015</v>
      </c>
      <c r="F15" s="821">
        <v>42</v>
      </c>
      <c r="G15" s="822">
        <v>319</v>
      </c>
      <c r="H15" s="822">
        <v>264</v>
      </c>
    </row>
    <row r="16" spans="1:8">
      <c r="A16" s="646">
        <v>10</v>
      </c>
      <c r="B16" s="646" t="s">
        <v>107</v>
      </c>
      <c r="C16" s="820" t="s">
        <v>108</v>
      </c>
      <c r="D16" s="821">
        <v>0</v>
      </c>
      <c r="E16" s="821">
        <v>0</v>
      </c>
      <c r="F16" s="821">
        <v>0</v>
      </c>
      <c r="G16" s="822">
        <v>0</v>
      </c>
      <c r="H16" s="822">
        <v>0</v>
      </c>
    </row>
    <row r="17" spans="1:8">
      <c r="A17" s="646">
        <v>11</v>
      </c>
      <c r="B17" s="646" t="s">
        <v>115</v>
      </c>
      <c r="C17" s="820" t="s">
        <v>116</v>
      </c>
      <c r="D17" s="821">
        <v>0</v>
      </c>
      <c r="E17" s="821">
        <v>0</v>
      </c>
      <c r="F17" s="821">
        <v>72986</v>
      </c>
      <c r="G17" s="821">
        <v>0</v>
      </c>
      <c r="H17" s="822">
        <v>0</v>
      </c>
    </row>
    <row r="18" spans="1:8">
      <c r="A18" s="646">
        <v>12</v>
      </c>
      <c r="B18" s="646" t="s">
        <v>125</v>
      </c>
      <c r="C18" s="820" t="s">
        <v>126</v>
      </c>
      <c r="D18" s="821">
        <v>16922</v>
      </c>
      <c r="E18" s="821" t="s">
        <v>485</v>
      </c>
      <c r="F18" s="821" t="s">
        <v>486</v>
      </c>
      <c r="G18" s="821" t="s">
        <v>49</v>
      </c>
      <c r="H18" s="822">
        <v>8613</v>
      </c>
    </row>
    <row r="19" spans="1:8">
      <c r="A19" s="646">
        <v>13</v>
      </c>
      <c r="B19" s="646" t="s">
        <v>135</v>
      </c>
      <c r="C19" s="820" t="s">
        <v>136</v>
      </c>
      <c r="D19" s="821">
        <v>17065</v>
      </c>
      <c r="E19" s="821" t="s">
        <v>487</v>
      </c>
      <c r="F19" s="821" t="s">
        <v>487</v>
      </c>
      <c r="G19" s="822">
        <v>11678</v>
      </c>
      <c r="H19" s="822">
        <v>15481</v>
      </c>
    </row>
    <row r="20" spans="1:8" ht="14.25" customHeight="1">
      <c r="A20" s="646">
        <v>14</v>
      </c>
      <c r="B20" s="646" t="s">
        <v>145</v>
      </c>
      <c r="C20" s="820" t="s">
        <v>146</v>
      </c>
      <c r="D20" s="823">
        <v>562078</v>
      </c>
      <c r="E20" s="824">
        <v>2174508</v>
      </c>
      <c r="F20" s="824">
        <v>2174508</v>
      </c>
      <c r="G20" s="824">
        <v>279478</v>
      </c>
      <c r="H20" s="824">
        <v>271053</v>
      </c>
    </row>
    <row r="21" spans="1:8">
      <c r="A21" s="646">
        <v>15</v>
      </c>
      <c r="B21" s="646" t="s">
        <v>150</v>
      </c>
      <c r="C21" s="820" t="s">
        <v>151</v>
      </c>
      <c r="D21" s="821">
        <v>1474</v>
      </c>
      <c r="E21" s="821" t="s">
        <v>485</v>
      </c>
      <c r="F21" s="821" t="s">
        <v>486</v>
      </c>
      <c r="G21" s="822">
        <v>146</v>
      </c>
      <c r="H21" s="822">
        <v>32</v>
      </c>
    </row>
    <row r="22" spans="1:8">
      <c r="A22" s="646">
        <v>16</v>
      </c>
      <c r="B22" s="646" t="s">
        <v>488</v>
      </c>
      <c r="C22" s="820" t="s">
        <v>489</v>
      </c>
      <c r="D22" s="821">
        <v>367</v>
      </c>
      <c r="E22" s="822">
        <v>4897.4374027499998</v>
      </c>
      <c r="F22" s="822">
        <f>E22</f>
        <v>4897.4374027499998</v>
      </c>
      <c r="G22" s="822">
        <v>47</v>
      </c>
      <c r="H22" s="822">
        <v>74</v>
      </c>
    </row>
    <row r="23" spans="1:8">
      <c r="A23" s="646">
        <v>17</v>
      </c>
      <c r="B23" s="646" t="s">
        <v>167</v>
      </c>
      <c r="C23" s="820" t="s">
        <v>168</v>
      </c>
      <c r="D23" s="821">
        <v>452</v>
      </c>
      <c r="E23" s="827">
        <v>6235546</v>
      </c>
      <c r="F23" s="822">
        <f>E23*0.002495</f>
        <v>15557.687269999999</v>
      </c>
      <c r="G23" s="828">
        <v>1023</v>
      </c>
      <c r="H23" s="822">
        <v>600</v>
      </c>
    </row>
    <row r="24" spans="1:8">
      <c r="A24" s="646">
        <v>18</v>
      </c>
      <c r="B24" s="646" t="s">
        <v>176</v>
      </c>
      <c r="C24" s="820" t="s">
        <v>178</v>
      </c>
      <c r="D24" s="821">
        <v>0</v>
      </c>
      <c r="E24" s="827">
        <v>0</v>
      </c>
      <c r="F24" s="822"/>
      <c r="G24" s="828">
        <v>0</v>
      </c>
      <c r="H24" s="822">
        <v>0</v>
      </c>
    </row>
    <row r="25" spans="1:8">
      <c r="A25" s="646">
        <v>19</v>
      </c>
      <c r="B25" s="646" t="s">
        <v>184</v>
      </c>
      <c r="C25" s="820" t="s">
        <v>185</v>
      </c>
      <c r="D25" s="821">
        <v>0</v>
      </c>
      <c r="E25" s="829">
        <v>0</v>
      </c>
      <c r="F25" s="829">
        <f>E25</f>
        <v>0</v>
      </c>
      <c r="G25" s="828">
        <v>0</v>
      </c>
      <c r="H25" s="822">
        <v>0</v>
      </c>
    </row>
    <row r="26" spans="1:8">
      <c r="A26" s="646">
        <v>20</v>
      </c>
      <c r="B26" s="646" t="s">
        <v>190</v>
      </c>
      <c r="C26" s="820" t="s">
        <v>191</v>
      </c>
      <c r="D26" s="821">
        <v>128</v>
      </c>
      <c r="E26" s="821">
        <v>86842.05</v>
      </c>
      <c r="F26" s="821">
        <v>0</v>
      </c>
      <c r="G26" s="828">
        <v>32</v>
      </c>
      <c r="H26" s="822">
        <v>23</v>
      </c>
    </row>
    <row r="27" spans="1:8" s="366" customFormat="1">
      <c r="A27" s="646">
        <v>21</v>
      </c>
      <c r="B27" s="646" t="s">
        <v>190</v>
      </c>
      <c r="C27" s="820" t="s">
        <v>199</v>
      </c>
      <c r="D27" s="830">
        <v>2973</v>
      </c>
      <c r="E27" s="830">
        <f>41342611052326.8/1000000</f>
        <v>41342611.052326798</v>
      </c>
      <c r="F27" s="830">
        <f>E27*0.00198</f>
        <v>81858.369883607054</v>
      </c>
      <c r="G27" s="830">
        <v>881</v>
      </c>
      <c r="H27" s="830">
        <v>245</v>
      </c>
    </row>
    <row r="28" spans="1:8">
      <c r="A28" s="646">
        <v>22</v>
      </c>
      <c r="B28" s="646" t="s">
        <v>209</v>
      </c>
      <c r="C28" s="820" t="s">
        <v>210</v>
      </c>
      <c r="D28" s="831">
        <v>0</v>
      </c>
      <c r="E28" s="831">
        <v>0</v>
      </c>
      <c r="F28" s="831">
        <v>0</v>
      </c>
      <c r="G28" s="828">
        <v>0</v>
      </c>
      <c r="H28" s="822">
        <v>0</v>
      </c>
    </row>
    <row r="29" spans="1:8" s="366" customFormat="1">
      <c r="A29" s="646">
        <v>23</v>
      </c>
      <c r="B29" s="646" t="s">
        <v>209</v>
      </c>
      <c r="C29" s="820" t="s">
        <v>214</v>
      </c>
      <c r="D29" s="821">
        <v>858</v>
      </c>
      <c r="E29" s="827">
        <v>3020</v>
      </c>
      <c r="F29" s="822">
        <v>3020</v>
      </c>
      <c r="G29" s="828">
        <v>51</v>
      </c>
      <c r="H29" s="822">
        <v>6</v>
      </c>
    </row>
    <row r="30" spans="1:8" s="366" customFormat="1">
      <c r="A30" s="832">
        <v>24</v>
      </c>
      <c r="B30" s="833" t="s">
        <v>221</v>
      </c>
      <c r="C30" s="833" t="s">
        <v>223</v>
      </c>
      <c r="D30" s="833">
        <v>5209</v>
      </c>
      <c r="E30" s="833">
        <v>43567</v>
      </c>
      <c r="F30" s="833">
        <v>43567100988</v>
      </c>
      <c r="G30" s="834">
        <v>859</v>
      </c>
      <c r="H30" s="835">
        <v>30</v>
      </c>
    </row>
    <row r="31" spans="1:8">
      <c r="A31" s="630">
        <v>25</v>
      </c>
      <c r="B31" s="630" t="s">
        <v>228</v>
      </c>
      <c r="C31" s="836" t="s">
        <v>229</v>
      </c>
      <c r="D31" s="837">
        <v>1184</v>
      </c>
      <c r="E31" s="837">
        <v>875</v>
      </c>
      <c r="F31" s="838">
        <v>0</v>
      </c>
      <c r="G31" s="839">
        <v>165</v>
      </c>
      <c r="H31" s="840">
        <v>175</v>
      </c>
    </row>
    <row r="32" spans="1:8">
      <c r="A32" s="638">
        <v>26</v>
      </c>
      <c r="B32" s="646" t="s">
        <v>235</v>
      </c>
      <c r="C32" s="820" t="s">
        <v>397</v>
      </c>
      <c r="D32" s="821">
        <v>121</v>
      </c>
      <c r="E32" s="822">
        <v>62</v>
      </c>
      <c r="F32" s="822">
        <f>Table1[[#This Row],[Please provide total VALUE of corporate actions involving payments (in local currency) in MILLIONS i.e. ''000 000.00'']]</f>
        <v>62</v>
      </c>
      <c r="G32" s="828">
        <v>6</v>
      </c>
      <c r="H32" s="822">
        <v>5</v>
      </c>
    </row>
    <row r="33" spans="1:8" s="366" customFormat="1">
      <c r="A33" s="630">
        <v>27</v>
      </c>
      <c r="B33" s="630" t="s">
        <v>244</v>
      </c>
      <c r="C33" s="836" t="s">
        <v>245</v>
      </c>
      <c r="D33" s="830">
        <v>219</v>
      </c>
      <c r="E33" s="841">
        <v>17177</v>
      </c>
      <c r="F33" s="841">
        <f>E33*0.1621</f>
        <v>2784.3916999999997</v>
      </c>
      <c r="G33" s="842">
        <v>61</v>
      </c>
      <c r="H33" s="838">
        <v>83</v>
      </c>
    </row>
    <row r="34" spans="1:8">
      <c r="A34" s="646">
        <v>28</v>
      </c>
      <c r="B34" s="646" t="s">
        <v>254</v>
      </c>
      <c r="C34" s="820" t="s">
        <v>255</v>
      </c>
      <c r="D34" s="821">
        <v>327</v>
      </c>
      <c r="E34" s="821">
        <v>874</v>
      </c>
      <c r="F34" s="821">
        <v>874</v>
      </c>
      <c r="G34" s="828">
        <v>135</v>
      </c>
      <c r="H34" s="822">
        <v>120</v>
      </c>
    </row>
    <row r="35" spans="1:8">
      <c r="A35" s="646">
        <v>29</v>
      </c>
      <c r="B35" s="646" t="s">
        <v>261</v>
      </c>
      <c r="C35" s="820" t="s">
        <v>262</v>
      </c>
      <c r="D35" s="823">
        <v>377742</v>
      </c>
      <c r="E35" s="823">
        <v>134685</v>
      </c>
      <c r="F35" s="823">
        <v>134685</v>
      </c>
      <c r="G35" s="843">
        <v>176013</v>
      </c>
      <c r="H35" s="824">
        <v>188560</v>
      </c>
    </row>
    <row r="36" spans="1:8">
      <c r="A36" s="646">
        <v>30</v>
      </c>
      <c r="B36" s="646" t="s">
        <v>266</v>
      </c>
      <c r="C36" s="820" t="s">
        <v>267</v>
      </c>
      <c r="D36" s="821">
        <v>0</v>
      </c>
      <c r="E36" s="821">
        <v>0</v>
      </c>
      <c r="F36" s="821">
        <v>56096</v>
      </c>
      <c r="G36" s="828">
        <v>0</v>
      </c>
      <c r="H36" s="821">
        <v>0</v>
      </c>
    </row>
    <row r="37" spans="1:8">
      <c r="A37" s="646">
        <v>31</v>
      </c>
      <c r="B37" s="646" t="s">
        <v>273</v>
      </c>
      <c r="C37" s="820" t="s">
        <v>274</v>
      </c>
      <c r="D37" s="830">
        <v>15821</v>
      </c>
      <c r="E37" s="844" t="s">
        <v>490</v>
      </c>
      <c r="F37" s="844" t="s">
        <v>490</v>
      </c>
      <c r="G37" s="842">
        <v>4040</v>
      </c>
      <c r="H37" s="838">
        <v>1587</v>
      </c>
    </row>
    <row r="38" spans="1:8" s="367" customFormat="1">
      <c r="A38" s="646">
        <v>32</v>
      </c>
      <c r="B38" s="646" t="s">
        <v>282</v>
      </c>
      <c r="C38" s="820" t="s">
        <v>283</v>
      </c>
      <c r="D38" s="821">
        <v>5751</v>
      </c>
      <c r="E38" s="821">
        <v>48105</v>
      </c>
      <c r="F38" s="821">
        <v>48105</v>
      </c>
      <c r="G38" s="828">
        <v>3105</v>
      </c>
      <c r="H38" s="822">
        <v>2797</v>
      </c>
    </row>
    <row r="39" spans="1:8">
      <c r="A39" s="845">
        <v>33</v>
      </c>
      <c r="B39" s="630" t="s">
        <v>290</v>
      </c>
      <c r="C39" s="836" t="s">
        <v>291</v>
      </c>
      <c r="D39" s="830">
        <v>343</v>
      </c>
      <c r="E39" s="838">
        <v>27347</v>
      </c>
      <c r="F39" s="838">
        <v>0</v>
      </c>
      <c r="G39" s="842">
        <v>525</v>
      </c>
      <c r="H39" s="838">
        <v>140</v>
      </c>
    </row>
    <row r="40" spans="1:8">
      <c r="A40" s="646">
        <v>34</v>
      </c>
      <c r="B40" s="646" t="s">
        <v>298</v>
      </c>
      <c r="C40" s="820" t="s">
        <v>401</v>
      </c>
      <c r="D40" s="821">
        <v>325</v>
      </c>
      <c r="E40" s="822">
        <v>449048</v>
      </c>
      <c r="F40" s="822">
        <v>0</v>
      </c>
      <c r="G40" s="828">
        <v>80</v>
      </c>
      <c r="H40" s="822">
        <v>178</v>
      </c>
    </row>
    <row r="41" spans="1:8">
      <c r="A41" s="646">
        <v>35</v>
      </c>
      <c r="B41" s="646" t="s">
        <v>305</v>
      </c>
      <c r="C41" s="820" t="s">
        <v>306</v>
      </c>
      <c r="D41" s="821">
        <v>17238</v>
      </c>
      <c r="E41" s="821">
        <v>47652802.780000001</v>
      </c>
      <c r="F41" s="821">
        <v>4192969.32</v>
      </c>
      <c r="G41" s="828">
        <v>80910</v>
      </c>
      <c r="H41" s="822">
        <v>74070</v>
      </c>
    </row>
    <row r="42" spans="1:8" s="366" customFormat="1">
      <c r="A42" s="646">
        <v>36</v>
      </c>
      <c r="B42" s="646" t="s">
        <v>312</v>
      </c>
      <c r="C42" s="820" t="s">
        <v>313</v>
      </c>
      <c r="D42" s="821">
        <v>256</v>
      </c>
      <c r="E42" s="821">
        <v>3673</v>
      </c>
      <c r="F42" s="821">
        <v>3673</v>
      </c>
      <c r="G42" s="828">
        <v>74</v>
      </c>
      <c r="H42" s="822">
        <v>66</v>
      </c>
    </row>
    <row r="43" spans="1:8" s="366" customFormat="1">
      <c r="A43" s="646">
        <v>37</v>
      </c>
      <c r="B43" s="646" t="s">
        <v>321</v>
      </c>
      <c r="C43" s="820" t="s">
        <v>322</v>
      </c>
      <c r="D43" s="821">
        <v>435</v>
      </c>
      <c r="E43" s="822">
        <v>6624</v>
      </c>
      <c r="F43" s="822">
        <v>6624</v>
      </c>
      <c r="G43" s="828">
        <v>245</v>
      </c>
      <c r="H43" s="822">
        <v>319</v>
      </c>
    </row>
    <row r="44" spans="1:8" s="366" customFormat="1">
      <c r="A44" s="646">
        <v>38</v>
      </c>
      <c r="B44" s="646" t="s">
        <v>329</v>
      </c>
      <c r="C44" s="820" t="s">
        <v>330</v>
      </c>
      <c r="D44" s="846">
        <v>13384</v>
      </c>
      <c r="E44" s="847">
        <v>494865.35</v>
      </c>
      <c r="F44" s="847">
        <f>E44*0.03148</f>
        <v>15578.361218</v>
      </c>
      <c r="G44" s="847">
        <v>15176</v>
      </c>
      <c r="H44" s="847">
        <v>2277</v>
      </c>
    </row>
    <row r="45" spans="1:8">
      <c r="A45" s="630">
        <v>39</v>
      </c>
      <c r="B45" s="630" t="s">
        <v>339</v>
      </c>
      <c r="C45" s="836" t="s">
        <v>340</v>
      </c>
      <c r="D45" s="830">
        <v>1095</v>
      </c>
      <c r="E45" s="830">
        <v>18272.759999999998</v>
      </c>
      <c r="F45" s="830">
        <f>E45*0.02638</f>
        <v>482.03540879999997</v>
      </c>
      <c r="G45" s="842">
        <v>135</v>
      </c>
      <c r="H45" s="838">
        <v>223</v>
      </c>
    </row>
    <row r="46" spans="1:8" s="366" customFormat="1">
      <c r="A46" s="646">
        <v>40</v>
      </c>
      <c r="B46" s="646" t="s">
        <v>347</v>
      </c>
      <c r="C46" s="820" t="s">
        <v>348</v>
      </c>
      <c r="D46" s="821">
        <v>19736</v>
      </c>
      <c r="E46" s="822">
        <v>153918</v>
      </c>
      <c r="F46" s="822">
        <f>E46*1.15985</f>
        <v>178521.7923</v>
      </c>
      <c r="G46" s="828">
        <v>5166</v>
      </c>
      <c r="H46" s="822">
        <v>5319</v>
      </c>
    </row>
    <row r="47" spans="1:8">
      <c r="A47" s="60"/>
      <c r="B47" s="60"/>
      <c r="C47" s="2"/>
      <c r="D47" s="2"/>
      <c r="E47" s="2"/>
      <c r="F47" s="2"/>
      <c r="G47" s="2"/>
      <c r="H47" s="2"/>
    </row>
  </sheetData>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C209"/>
  <sheetViews>
    <sheetView zoomScale="85" zoomScaleNormal="85" workbookViewId="0">
      <pane xSplit="3" ySplit="7" topLeftCell="L175" activePane="bottomRight" state="frozen"/>
      <selection pane="topRight" activeCell="D1" sqref="D1"/>
      <selection pane="bottomLeft" activeCell="A8" sqref="A8"/>
      <selection pane="bottomRight" activeCell="T200" sqref="T200"/>
    </sheetView>
  </sheetViews>
  <sheetFormatPr defaultColWidth="11.42578125" defaultRowHeight="12.75" customHeight="1"/>
  <cols>
    <col min="1" max="1" width="4.42578125" style="2" customWidth="1"/>
    <col min="2" max="2" width="11.42578125" style="2"/>
    <col min="3" max="3" width="29.85546875" style="2" bestFit="1" customWidth="1"/>
    <col min="4" max="4" width="46.42578125" style="2" customWidth="1"/>
    <col min="5" max="6" width="14.7109375" style="60" customWidth="1"/>
    <col min="7" max="8" width="19" style="60" customWidth="1"/>
    <col min="9" max="9" width="16.85546875" style="60" customWidth="1"/>
    <col min="10" max="10" width="2.7109375" style="16" customWidth="1"/>
    <col min="11" max="11" width="48" style="2" bestFit="1" customWidth="1"/>
    <col min="12" max="12" width="15.42578125" style="60" customWidth="1"/>
    <col min="13" max="13" width="20.5703125" style="60" customWidth="1"/>
    <col min="14" max="14" width="2.7109375" style="16" customWidth="1"/>
    <col min="15" max="16" width="17.85546875" style="2" customWidth="1"/>
    <col min="17" max="17" width="2.7109375" style="16" customWidth="1"/>
    <col min="18" max="18" width="66.85546875" style="2" bestFit="1" customWidth="1"/>
    <col min="19" max="20" width="11.42578125" style="2"/>
    <col min="21" max="21" width="31.28515625" style="16" customWidth="1"/>
    <col min="22" max="107" width="11.42578125" style="16"/>
    <col min="108" max="16384" width="11.42578125" style="2"/>
  </cols>
  <sheetData>
    <row r="1" spans="1:107" s="16" customFormat="1">
      <c r="E1" s="59"/>
      <c r="F1" s="59"/>
      <c r="G1" s="59"/>
      <c r="H1" s="59"/>
      <c r="I1" s="59"/>
      <c r="L1" s="59"/>
      <c r="M1" s="59"/>
    </row>
    <row r="2" spans="1:107" s="16" customFormat="1" ht="31.5">
      <c r="A2" s="23" t="s">
        <v>491</v>
      </c>
      <c r="E2" s="59"/>
      <c r="F2" s="59"/>
      <c r="G2" s="59"/>
      <c r="H2" s="59"/>
      <c r="I2" s="59"/>
      <c r="L2" s="59"/>
      <c r="M2" s="59"/>
    </row>
    <row r="3" spans="1:107" s="16" customFormat="1" ht="15">
      <c r="A3" s="67" t="s">
        <v>492</v>
      </c>
      <c r="E3" s="59"/>
      <c r="F3" s="59"/>
      <c r="G3" s="59"/>
      <c r="H3" s="59"/>
      <c r="I3" s="59"/>
      <c r="L3" s="59"/>
      <c r="M3" s="59"/>
    </row>
    <row r="4" spans="1:107" s="16" customFormat="1" ht="13.5" thickBot="1">
      <c r="E4" s="59"/>
      <c r="F4" s="59"/>
      <c r="G4" s="59"/>
      <c r="H4" s="59"/>
      <c r="I4" s="59"/>
      <c r="L4" s="59"/>
      <c r="M4" s="59"/>
    </row>
    <row r="5" spans="1:107" ht="26.1" customHeight="1">
      <c r="A5" s="16"/>
      <c r="B5" s="16"/>
      <c r="C5" s="16"/>
      <c r="D5" s="1585" t="s">
        <v>493</v>
      </c>
      <c r="E5" s="1586"/>
      <c r="F5" s="1586"/>
      <c r="G5" s="1586"/>
      <c r="H5" s="1586"/>
      <c r="I5" s="1587"/>
      <c r="J5" s="41"/>
      <c r="K5" s="1563" t="s">
        <v>494</v>
      </c>
      <c r="L5" s="1564"/>
      <c r="M5" s="1564" t="s">
        <v>495</v>
      </c>
      <c r="N5" s="41" t="s">
        <v>496</v>
      </c>
      <c r="O5" s="1563" t="s">
        <v>497</v>
      </c>
      <c r="P5" s="1564"/>
      <c r="Q5" s="41"/>
      <c r="R5" s="1563" t="s">
        <v>498</v>
      </c>
      <c r="S5" s="1565"/>
      <c r="T5" s="1556" t="s">
        <v>499</v>
      </c>
      <c r="U5" s="1602" t="s">
        <v>24</v>
      </c>
    </row>
    <row r="6" spans="1:107">
      <c r="A6" s="16"/>
      <c r="B6" s="16"/>
      <c r="C6" s="16"/>
      <c r="D6" s="390"/>
      <c r="I6" s="408"/>
      <c r="K6" s="390"/>
      <c r="L6" s="408"/>
      <c r="M6" s="1573"/>
      <c r="O6" s="390"/>
      <c r="P6" s="402"/>
      <c r="R6" s="390"/>
      <c r="T6" s="1557"/>
      <c r="U6" s="1603"/>
    </row>
    <row r="7" spans="1:107" ht="39" thickBot="1">
      <c r="A7" s="7"/>
      <c r="B7" s="7"/>
      <c r="C7" s="7"/>
      <c r="D7" s="409"/>
      <c r="E7" s="9" t="s">
        <v>500</v>
      </c>
      <c r="F7" s="9" t="s">
        <v>501</v>
      </c>
      <c r="G7" s="9" t="s">
        <v>502</v>
      </c>
      <c r="H7" s="9" t="s">
        <v>503</v>
      </c>
      <c r="I7" s="404" t="s">
        <v>504</v>
      </c>
      <c r="J7" s="40"/>
      <c r="K7" s="403"/>
      <c r="L7" s="404" t="s">
        <v>505</v>
      </c>
      <c r="M7" s="1573"/>
      <c r="N7" s="40"/>
      <c r="O7" s="403" t="s">
        <v>506</v>
      </c>
      <c r="P7" s="404" t="s">
        <v>507</v>
      </c>
      <c r="Q7" s="40"/>
      <c r="R7" s="391" t="s">
        <v>508</v>
      </c>
      <c r="S7" s="392"/>
      <c r="T7" s="1557"/>
      <c r="U7" s="1603"/>
    </row>
    <row r="8" spans="1:107" s="363" customFormat="1">
      <c r="A8" s="1338">
        <v>1</v>
      </c>
      <c r="B8" s="1338" t="s">
        <v>29</v>
      </c>
      <c r="C8" s="1339" t="s">
        <v>31</v>
      </c>
      <c r="D8" s="416" t="s">
        <v>460</v>
      </c>
      <c r="E8" s="284" t="s">
        <v>509</v>
      </c>
      <c r="F8" s="284"/>
      <c r="G8" s="284"/>
      <c r="H8" s="329"/>
      <c r="I8" s="417"/>
      <c r="J8" s="45"/>
      <c r="K8" s="399" t="s">
        <v>510</v>
      </c>
      <c r="L8" s="432"/>
      <c r="M8" s="424"/>
      <c r="N8" s="45"/>
      <c r="O8" s="1547">
        <v>411</v>
      </c>
      <c r="P8" s="1538">
        <v>41</v>
      </c>
      <c r="Q8" s="45"/>
      <c r="R8" s="399" t="s">
        <v>511</v>
      </c>
      <c r="S8" s="345"/>
      <c r="T8" s="848"/>
      <c r="U8" s="849"/>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4"/>
      <c r="BJ8" s="364"/>
      <c r="BK8" s="364"/>
      <c r="BL8" s="364"/>
      <c r="BM8" s="364"/>
      <c r="BN8" s="364"/>
      <c r="BO8" s="364"/>
      <c r="BP8" s="364"/>
      <c r="BQ8" s="364"/>
      <c r="BR8" s="364"/>
      <c r="BS8" s="364"/>
      <c r="BT8" s="364"/>
      <c r="BU8" s="364"/>
      <c r="BV8" s="364"/>
      <c r="BW8" s="364"/>
      <c r="BX8" s="364"/>
      <c r="BY8" s="364"/>
      <c r="BZ8" s="364"/>
      <c r="CA8" s="364"/>
      <c r="CB8" s="364"/>
      <c r="CC8" s="364"/>
      <c r="CD8" s="364"/>
      <c r="CE8" s="364"/>
      <c r="CF8" s="364"/>
      <c r="CG8" s="364"/>
      <c r="CH8" s="364"/>
      <c r="CI8" s="364"/>
      <c r="CJ8" s="364"/>
      <c r="CK8" s="364"/>
      <c r="CL8" s="364"/>
      <c r="CM8" s="364"/>
      <c r="CN8" s="364"/>
      <c r="CO8" s="364"/>
      <c r="CP8" s="364"/>
      <c r="CQ8" s="364"/>
      <c r="CR8" s="364"/>
      <c r="CS8" s="364"/>
      <c r="CT8" s="364"/>
      <c r="CU8" s="364"/>
      <c r="CV8" s="364"/>
      <c r="CW8" s="364"/>
      <c r="CX8" s="364"/>
      <c r="CY8" s="364"/>
      <c r="CZ8" s="364"/>
      <c r="DA8" s="364"/>
      <c r="DB8" s="364"/>
      <c r="DC8" s="364"/>
    </row>
    <row r="9" spans="1:107" s="363" customFormat="1">
      <c r="A9" s="1338"/>
      <c r="B9" s="1338"/>
      <c r="C9" s="1339"/>
      <c r="D9" s="418" t="s">
        <v>512</v>
      </c>
      <c r="E9" s="285"/>
      <c r="F9" s="285"/>
      <c r="G9" s="285" t="s">
        <v>509</v>
      </c>
      <c r="H9" s="330"/>
      <c r="I9" s="419"/>
      <c r="J9" s="45"/>
      <c r="K9" s="397" t="s">
        <v>513</v>
      </c>
      <c r="L9" s="433"/>
      <c r="M9" s="424"/>
      <c r="N9" s="45"/>
      <c r="O9" s="1548"/>
      <c r="P9" s="1539"/>
      <c r="Q9" s="45"/>
      <c r="R9" s="397" t="s">
        <v>514</v>
      </c>
      <c r="S9" s="346"/>
      <c r="T9" s="386"/>
      <c r="U9" s="849"/>
      <c r="V9" s="364"/>
      <c r="W9" s="364"/>
      <c r="X9" s="364"/>
      <c r="Y9" s="364"/>
      <c r="Z9" s="364"/>
      <c r="AA9" s="364"/>
      <c r="AB9" s="364"/>
      <c r="AC9" s="364"/>
      <c r="AD9" s="364"/>
      <c r="AE9" s="364"/>
      <c r="AF9" s="364"/>
      <c r="AG9" s="364"/>
      <c r="AH9" s="364"/>
      <c r="AI9" s="364"/>
      <c r="AJ9" s="364"/>
      <c r="AK9" s="364"/>
      <c r="AL9" s="364"/>
      <c r="AM9" s="364"/>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364"/>
      <c r="BU9" s="364"/>
      <c r="BV9" s="364"/>
      <c r="BW9" s="364"/>
      <c r="BX9" s="364"/>
      <c r="BY9" s="364"/>
      <c r="BZ9" s="364"/>
      <c r="CA9" s="364"/>
      <c r="CB9" s="364"/>
      <c r="CC9" s="364"/>
      <c r="CD9" s="364"/>
      <c r="CE9" s="364"/>
      <c r="CF9" s="364"/>
      <c r="CG9" s="364"/>
      <c r="CH9" s="364"/>
      <c r="CI9" s="364"/>
      <c r="CJ9" s="364"/>
      <c r="CK9" s="364"/>
      <c r="CL9" s="364"/>
      <c r="CM9" s="364"/>
      <c r="CN9" s="364"/>
      <c r="CO9" s="364"/>
      <c r="CP9" s="364"/>
      <c r="CQ9" s="364"/>
      <c r="CR9" s="364"/>
      <c r="CS9" s="364"/>
      <c r="CT9" s="364"/>
      <c r="CU9" s="364"/>
      <c r="CV9" s="364"/>
      <c r="CW9" s="364"/>
      <c r="CX9" s="364"/>
      <c r="CY9" s="364"/>
      <c r="CZ9" s="364"/>
      <c r="DA9" s="364"/>
      <c r="DB9" s="364"/>
      <c r="DC9" s="364"/>
    </row>
    <row r="10" spans="1:107" s="363" customFormat="1">
      <c r="A10" s="1338"/>
      <c r="B10" s="1338"/>
      <c r="C10" s="1339"/>
      <c r="D10" s="418" t="s">
        <v>515</v>
      </c>
      <c r="E10" s="285"/>
      <c r="F10" s="285"/>
      <c r="G10" s="285" t="s">
        <v>509</v>
      </c>
      <c r="H10" s="330"/>
      <c r="I10" s="419"/>
      <c r="J10" s="45"/>
      <c r="K10" s="397" t="s">
        <v>516</v>
      </c>
      <c r="L10" s="433" t="s">
        <v>509</v>
      </c>
      <c r="M10" s="424" t="s">
        <v>517</v>
      </c>
      <c r="N10" s="45"/>
      <c r="O10" s="1548"/>
      <c r="P10" s="1539"/>
      <c r="Q10" s="45"/>
      <c r="R10" s="397" t="s">
        <v>518</v>
      </c>
      <c r="S10" s="346" t="s">
        <v>509</v>
      </c>
      <c r="T10" s="386">
        <v>4</v>
      </c>
      <c r="U10" s="849" t="s">
        <v>519</v>
      </c>
      <c r="V10" s="364"/>
      <c r="W10" s="364"/>
      <c r="X10" s="364"/>
      <c r="Y10" s="364"/>
      <c r="Z10" s="364"/>
      <c r="AA10" s="364"/>
      <c r="AB10" s="364"/>
      <c r="AC10" s="364"/>
      <c r="AD10" s="364"/>
      <c r="AE10" s="364"/>
      <c r="AF10" s="364"/>
      <c r="AG10" s="364"/>
      <c r="AH10" s="364"/>
      <c r="AI10" s="364"/>
      <c r="AJ10" s="364"/>
      <c r="AK10" s="364"/>
      <c r="AL10" s="364"/>
      <c r="AM10" s="364"/>
      <c r="AN10" s="364"/>
      <c r="AO10" s="364"/>
      <c r="AP10" s="364"/>
      <c r="AQ10" s="364"/>
      <c r="AR10" s="364"/>
      <c r="AS10" s="364"/>
      <c r="AT10" s="364"/>
      <c r="AU10" s="364"/>
      <c r="AV10" s="364"/>
      <c r="AW10" s="364"/>
      <c r="AX10" s="364"/>
      <c r="AY10" s="364"/>
      <c r="AZ10" s="364"/>
      <c r="BA10" s="364"/>
      <c r="BB10" s="364"/>
      <c r="BC10" s="364"/>
      <c r="BD10" s="364"/>
      <c r="BE10" s="364"/>
      <c r="BF10" s="364"/>
      <c r="BG10" s="364"/>
      <c r="BH10" s="364"/>
      <c r="BI10" s="364"/>
      <c r="BJ10" s="364"/>
      <c r="BK10" s="364"/>
      <c r="BL10" s="364"/>
      <c r="BM10" s="364"/>
      <c r="BN10" s="364"/>
      <c r="BO10" s="364"/>
      <c r="BP10" s="364"/>
      <c r="BQ10" s="364"/>
      <c r="BR10" s="364"/>
      <c r="BS10" s="364"/>
      <c r="BT10" s="364"/>
      <c r="BU10" s="364"/>
      <c r="BV10" s="364"/>
      <c r="BW10" s="364"/>
      <c r="BX10" s="364"/>
      <c r="BY10" s="364"/>
      <c r="BZ10" s="364"/>
      <c r="CA10" s="364"/>
      <c r="CB10" s="364"/>
      <c r="CC10" s="364"/>
      <c r="CD10" s="364"/>
      <c r="CE10" s="364"/>
      <c r="CF10" s="364"/>
      <c r="CG10" s="364"/>
      <c r="CH10" s="364"/>
      <c r="CI10" s="364"/>
      <c r="CJ10" s="364"/>
      <c r="CK10" s="364"/>
      <c r="CL10" s="364"/>
      <c r="CM10" s="364"/>
      <c r="CN10" s="364"/>
      <c r="CO10" s="364"/>
      <c r="CP10" s="364"/>
      <c r="CQ10" s="364"/>
      <c r="CR10" s="364"/>
      <c r="CS10" s="364"/>
      <c r="CT10" s="364"/>
      <c r="CU10" s="364"/>
      <c r="CV10" s="364"/>
      <c r="CW10" s="364"/>
      <c r="CX10" s="364"/>
      <c r="CY10" s="364"/>
      <c r="CZ10" s="364"/>
      <c r="DA10" s="364"/>
      <c r="DB10" s="364"/>
      <c r="DC10" s="364"/>
    </row>
    <row r="11" spans="1:107" s="363" customFormat="1">
      <c r="A11" s="1338"/>
      <c r="B11" s="1338"/>
      <c r="C11" s="1339"/>
      <c r="D11" s="418" t="s">
        <v>520</v>
      </c>
      <c r="E11" s="285"/>
      <c r="F11" s="285"/>
      <c r="G11" s="285" t="s">
        <v>509</v>
      </c>
      <c r="H11" s="330"/>
      <c r="I11" s="419"/>
      <c r="J11" s="45"/>
      <c r="K11" s="397" t="s">
        <v>521</v>
      </c>
      <c r="L11" s="433"/>
      <c r="M11" s="424"/>
      <c r="N11" s="45"/>
      <c r="O11" s="1548"/>
      <c r="P11" s="1539"/>
      <c r="Q11" s="45"/>
      <c r="R11" s="397" t="s">
        <v>522</v>
      </c>
      <c r="S11" s="346"/>
      <c r="T11" s="386"/>
      <c r="U11" s="849"/>
      <c r="V11" s="364"/>
      <c r="W11" s="364"/>
      <c r="X11" s="364"/>
      <c r="Y11" s="364"/>
      <c r="Z11" s="364"/>
      <c r="AA11" s="364"/>
      <c r="AB11" s="364"/>
      <c r="AC11" s="364"/>
      <c r="AD11" s="364"/>
      <c r="AE11" s="364"/>
      <c r="AF11" s="364"/>
      <c r="AG11" s="364"/>
      <c r="AH11" s="364"/>
      <c r="AI11" s="364"/>
      <c r="AJ11" s="364"/>
      <c r="AK11" s="364"/>
      <c r="AL11" s="364"/>
      <c r="AM11" s="364"/>
      <c r="AN11" s="364"/>
      <c r="AO11" s="364"/>
      <c r="AP11" s="364"/>
      <c r="AQ11" s="364"/>
      <c r="AR11" s="364"/>
      <c r="AS11" s="364"/>
      <c r="AT11" s="364"/>
      <c r="AU11" s="364"/>
      <c r="AV11" s="364"/>
      <c r="AW11" s="364"/>
      <c r="AX11" s="364"/>
      <c r="AY11" s="364"/>
      <c r="AZ11" s="364"/>
      <c r="BA11" s="364"/>
      <c r="BB11" s="364"/>
      <c r="BC11" s="364"/>
      <c r="BD11" s="364"/>
      <c r="BE11" s="364"/>
      <c r="BF11" s="364"/>
      <c r="BG11" s="364"/>
      <c r="BH11" s="364"/>
      <c r="BI11" s="364"/>
      <c r="BJ11" s="364"/>
      <c r="BK11" s="364"/>
      <c r="BL11" s="364"/>
      <c r="BM11" s="364"/>
      <c r="BN11" s="364"/>
      <c r="BO11" s="364"/>
      <c r="BP11" s="364"/>
      <c r="BQ11" s="364"/>
      <c r="BR11" s="364"/>
      <c r="BS11" s="364"/>
      <c r="BT11" s="364"/>
      <c r="BU11" s="364"/>
      <c r="BV11" s="364"/>
      <c r="BW11" s="364"/>
      <c r="BX11" s="364"/>
      <c r="BY11" s="364"/>
      <c r="BZ11" s="364"/>
      <c r="CA11" s="364"/>
      <c r="CB11" s="364"/>
      <c r="CC11" s="364"/>
      <c r="CD11" s="364"/>
      <c r="CE11" s="364"/>
      <c r="CF11" s="364"/>
      <c r="CG11" s="364"/>
      <c r="CH11" s="364"/>
      <c r="CI11" s="364"/>
      <c r="CJ11" s="364"/>
      <c r="CK11" s="364"/>
      <c r="CL11" s="364"/>
      <c r="CM11" s="364"/>
      <c r="CN11" s="364"/>
      <c r="CO11" s="364"/>
      <c r="CP11" s="364"/>
      <c r="CQ11" s="364"/>
      <c r="CR11" s="364"/>
      <c r="CS11" s="364"/>
      <c r="CT11" s="364"/>
      <c r="CU11" s="364"/>
      <c r="CV11" s="364"/>
      <c r="CW11" s="364"/>
      <c r="CX11" s="364"/>
      <c r="CY11" s="364"/>
      <c r="CZ11" s="364"/>
      <c r="DA11" s="364"/>
      <c r="DB11" s="364"/>
      <c r="DC11" s="364"/>
    </row>
    <row r="12" spans="1:107" s="363" customFormat="1">
      <c r="A12" s="1338"/>
      <c r="B12" s="1338"/>
      <c r="C12" s="1339"/>
      <c r="D12" s="420" t="s">
        <v>413</v>
      </c>
      <c r="E12" s="286"/>
      <c r="F12" s="286"/>
      <c r="G12" s="286" t="s">
        <v>509</v>
      </c>
      <c r="H12" s="331"/>
      <c r="I12" s="421"/>
      <c r="J12" s="45"/>
      <c r="K12" s="407" t="s">
        <v>523</v>
      </c>
      <c r="L12" s="434"/>
      <c r="M12" s="426"/>
      <c r="N12" s="45"/>
      <c r="O12" s="1549"/>
      <c r="P12" s="1540"/>
      <c r="Q12" s="45"/>
      <c r="R12" s="400" t="s">
        <v>524</v>
      </c>
      <c r="S12" s="347"/>
      <c r="T12" s="850"/>
      <c r="U12" s="851"/>
      <c r="V12" s="364"/>
      <c r="W12" s="364"/>
      <c r="X12" s="364"/>
      <c r="Y12" s="364"/>
      <c r="Z12" s="364"/>
      <c r="AA12" s="364"/>
      <c r="AB12" s="364"/>
      <c r="AC12" s="364"/>
      <c r="AD12" s="364"/>
      <c r="AE12" s="364"/>
      <c r="AF12" s="364"/>
      <c r="AG12" s="364"/>
      <c r="AH12" s="364"/>
      <c r="AI12" s="364"/>
      <c r="AJ12" s="364"/>
      <c r="AK12" s="364"/>
      <c r="AL12" s="364"/>
      <c r="AM12" s="364"/>
      <c r="AN12" s="364"/>
      <c r="AO12" s="364"/>
      <c r="AP12" s="364"/>
      <c r="AQ12" s="364"/>
      <c r="AR12" s="364"/>
      <c r="AS12" s="364"/>
      <c r="AT12" s="364"/>
      <c r="AU12" s="364"/>
      <c r="AV12" s="364"/>
      <c r="AW12" s="364"/>
      <c r="AX12" s="364"/>
      <c r="AY12" s="364"/>
      <c r="AZ12" s="364"/>
      <c r="BA12" s="364"/>
      <c r="BB12" s="364"/>
      <c r="BC12" s="364"/>
      <c r="BD12" s="364"/>
      <c r="BE12" s="364"/>
      <c r="BF12" s="364"/>
      <c r="BG12" s="364"/>
      <c r="BH12" s="364"/>
      <c r="BI12" s="364"/>
      <c r="BJ12" s="364"/>
      <c r="BK12" s="364"/>
      <c r="BL12" s="364"/>
      <c r="BM12" s="364"/>
      <c r="BN12" s="364"/>
      <c r="BO12" s="364"/>
      <c r="BP12" s="364"/>
      <c r="BQ12" s="364"/>
      <c r="BR12" s="364"/>
      <c r="BS12" s="364"/>
      <c r="BT12" s="364"/>
      <c r="BU12" s="364"/>
      <c r="BV12" s="364"/>
      <c r="BW12" s="364"/>
      <c r="BX12" s="364"/>
      <c r="BY12" s="364"/>
      <c r="BZ12" s="364"/>
      <c r="CA12" s="364"/>
      <c r="CB12" s="364"/>
      <c r="CC12" s="364"/>
      <c r="CD12" s="364"/>
      <c r="CE12" s="364"/>
      <c r="CF12" s="364"/>
      <c r="CG12" s="364"/>
      <c r="CH12" s="364"/>
      <c r="CI12" s="364"/>
      <c r="CJ12" s="364"/>
      <c r="CK12" s="364"/>
      <c r="CL12" s="364"/>
      <c r="CM12" s="364"/>
      <c r="CN12" s="364"/>
      <c r="CO12" s="364"/>
      <c r="CP12" s="364"/>
      <c r="CQ12" s="364"/>
      <c r="CR12" s="364"/>
      <c r="CS12" s="364"/>
      <c r="CT12" s="364"/>
      <c r="CU12" s="364"/>
      <c r="CV12" s="364"/>
      <c r="CW12" s="364"/>
      <c r="CX12" s="364"/>
      <c r="CY12" s="364"/>
      <c r="CZ12" s="364"/>
      <c r="DA12" s="364"/>
      <c r="DB12" s="364"/>
      <c r="DC12" s="364"/>
    </row>
    <row r="13" spans="1:107" s="364" customFormat="1">
      <c r="A13" s="1441">
        <v>2</v>
      </c>
      <c r="B13" s="1441" t="s">
        <v>42</v>
      </c>
      <c r="C13" s="1400" t="s">
        <v>382</v>
      </c>
      <c r="D13" s="410" t="s">
        <v>460</v>
      </c>
      <c r="E13" s="84"/>
      <c r="F13" s="84" t="s">
        <v>509</v>
      </c>
      <c r="G13" s="84"/>
      <c r="H13" s="332"/>
      <c r="I13" s="411"/>
      <c r="J13" s="46"/>
      <c r="K13" s="393" t="s">
        <v>510</v>
      </c>
      <c r="L13" s="429" t="s">
        <v>509</v>
      </c>
      <c r="M13" s="427"/>
      <c r="N13" s="46"/>
      <c r="O13" s="1541">
        <v>22</v>
      </c>
      <c r="P13" s="1544">
        <v>1268178</v>
      </c>
      <c r="Q13" s="46"/>
      <c r="R13" s="393" t="s">
        <v>511</v>
      </c>
      <c r="S13" s="348"/>
      <c r="T13" s="384"/>
      <c r="U13" s="852"/>
    </row>
    <row r="14" spans="1:107" s="364" customFormat="1">
      <c r="A14" s="1442"/>
      <c r="B14" s="1442"/>
      <c r="C14" s="1401"/>
      <c r="D14" s="412" t="s">
        <v>512</v>
      </c>
      <c r="E14" s="85"/>
      <c r="F14" s="85" t="s">
        <v>509</v>
      </c>
      <c r="G14" s="85"/>
      <c r="H14" s="333"/>
      <c r="I14" s="413"/>
      <c r="J14" s="46"/>
      <c r="K14" s="394" t="s">
        <v>513</v>
      </c>
      <c r="L14" s="430"/>
      <c r="M14" s="422"/>
      <c r="N14" s="46"/>
      <c r="O14" s="1542"/>
      <c r="P14" s="1545"/>
      <c r="Q14" s="46"/>
      <c r="R14" s="394" t="s">
        <v>514</v>
      </c>
      <c r="S14" s="349"/>
      <c r="T14" s="384"/>
      <c r="U14" s="852"/>
    </row>
    <row r="15" spans="1:107" s="364" customFormat="1">
      <c r="A15" s="1442"/>
      <c r="B15" s="1442"/>
      <c r="C15" s="1401"/>
      <c r="D15" s="412" t="s">
        <v>515</v>
      </c>
      <c r="E15" s="85"/>
      <c r="F15" s="85" t="s">
        <v>509</v>
      </c>
      <c r="G15" s="85"/>
      <c r="H15" s="333"/>
      <c r="I15" s="413"/>
      <c r="J15" s="46"/>
      <c r="K15" s="394" t="s">
        <v>516</v>
      </c>
      <c r="L15" s="430" t="s">
        <v>509</v>
      </c>
      <c r="M15" s="422"/>
      <c r="N15" s="46"/>
      <c r="O15" s="1542"/>
      <c r="P15" s="1545"/>
      <c r="Q15" s="46"/>
      <c r="R15" s="394" t="s">
        <v>518</v>
      </c>
      <c r="S15" s="349" t="s">
        <v>509</v>
      </c>
      <c r="T15" s="384"/>
      <c r="U15" s="852"/>
    </row>
    <row r="16" spans="1:107" s="364" customFormat="1">
      <c r="A16" s="1442"/>
      <c r="B16" s="1442"/>
      <c r="C16" s="1401"/>
      <c r="D16" s="412" t="s">
        <v>520</v>
      </c>
      <c r="E16" s="85"/>
      <c r="F16" s="85" t="s">
        <v>509</v>
      </c>
      <c r="G16" s="85"/>
      <c r="H16" s="333"/>
      <c r="I16" s="413"/>
      <c r="J16" s="46"/>
      <c r="K16" s="394" t="s">
        <v>521</v>
      </c>
      <c r="L16" s="430"/>
      <c r="M16" s="422"/>
      <c r="N16" s="46"/>
      <c r="O16" s="1542"/>
      <c r="P16" s="1545"/>
      <c r="Q16" s="46"/>
      <c r="R16" s="394" t="s">
        <v>522</v>
      </c>
      <c r="S16" s="349"/>
      <c r="T16" s="384"/>
      <c r="U16" s="852"/>
    </row>
    <row r="17" spans="1:107" s="364" customFormat="1">
      <c r="A17" s="1443"/>
      <c r="B17" s="1443"/>
      <c r="C17" s="1402"/>
      <c r="D17" s="414" t="s">
        <v>413</v>
      </c>
      <c r="E17" s="86"/>
      <c r="F17" s="86" t="s">
        <v>509</v>
      </c>
      <c r="G17" s="86"/>
      <c r="H17" s="334"/>
      <c r="I17" s="415"/>
      <c r="J17" s="46"/>
      <c r="K17" s="395" t="s">
        <v>523</v>
      </c>
      <c r="L17" s="431"/>
      <c r="M17" s="428"/>
      <c r="N17" s="46"/>
      <c r="O17" s="1543"/>
      <c r="P17" s="1546"/>
      <c r="Q17" s="46"/>
      <c r="R17" s="401" t="s">
        <v>524</v>
      </c>
      <c r="S17" s="350"/>
      <c r="T17" s="853"/>
      <c r="U17" s="854"/>
    </row>
    <row r="18" spans="1:107" s="363" customFormat="1">
      <c r="A18" s="1338">
        <v>3</v>
      </c>
      <c r="B18" s="1338" t="s">
        <v>42</v>
      </c>
      <c r="C18" s="1339" t="s">
        <v>55</v>
      </c>
      <c r="D18" s="416" t="s">
        <v>460</v>
      </c>
      <c r="E18" s="284"/>
      <c r="F18" s="284" t="s">
        <v>509</v>
      </c>
      <c r="G18" s="284"/>
      <c r="H18" s="329"/>
      <c r="I18" s="417"/>
      <c r="J18" s="45"/>
      <c r="K18" s="399" t="s">
        <v>525</v>
      </c>
      <c r="L18" s="432" t="s">
        <v>509</v>
      </c>
      <c r="M18" s="425"/>
      <c r="N18" s="45"/>
      <c r="O18" s="1547"/>
      <c r="P18" s="1538"/>
      <c r="Q18" s="45"/>
      <c r="R18" s="399" t="s">
        <v>511</v>
      </c>
      <c r="S18" s="345"/>
      <c r="T18" s="386"/>
      <c r="U18" s="852"/>
      <c r="V18" s="364"/>
      <c r="W18" s="364"/>
      <c r="X18" s="364"/>
      <c r="Y18" s="364"/>
      <c r="Z18" s="364"/>
      <c r="AA18" s="364"/>
      <c r="AB18" s="364"/>
      <c r="AC18" s="364"/>
      <c r="AD18" s="364"/>
      <c r="AE18" s="364"/>
      <c r="AF18" s="364"/>
      <c r="AG18" s="364"/>
      <c r="AH18" s="364"/>
      <c r="AI18" s="364"/>
      <c r="AJ18" s="364"/>
      <c r="AK18" s="364"/>
      <c r="AL18" s="364"/>
      <c r="AM18" s="364"/>
      <c r="AN18" s="364"/>
      <c r="AO18" s="364"/>
      <c r="AP18" s="364"/>
      <c r="AQ18" s="364"/>
      <c r="AR18" s="364"/>
      <c r="AS18" s="364"/>
      <c r="AT18" s="364"/>
      <c r="AU18" s="364"/>
      <c r="AV18" s="364"/>
      <c r="AW18" s="364"/>
      <c r="AX18" s="364"/>
      <c r="AY18" s="364"/>
      <c r="AZ18" s="364"/>
      <c r="BA18" s="364"/>
      <c r="BB18" s="364"/>
      <c r="BC18" s="364"/>
      <c r="BD18" s="364"/>
      <c r="BE18" s="364"/>
      <c r="BF18" s="364"/>
      <c r="BG18" s="364"/>
      <c r="BH18" s="364"/>
      <c r="BI18" s="364"/>
      <c r="BJ18" s="364"/>
      <c r="BK18" s="364"/>
      <c r="BL18" s="364"/>
      <c r="BM18" s="364"/>
      <c r="BN18" s="364"/>
      <c r="BO18" s="364"/>
      <c r="BP18" s="364"/>
      <c r="BQ18" s="364"/>
      <c r="BR18" s="364"/>
      <c r="BS18" s="364"/>
      <c r="BT18" s="364"/>
      <c r="BU18" s="364"/>
      <c r="BV18" s="364"/>
      <c r="BW18" s="364"/>
      <c r="BX18" s="364"/>
      <c r="BY18" s="364"/>
      <c r="BZ18" s="364"/>
      <c r="CA18" s="364"/>
      <c r="CB18" s="364"/>
      <c r="CC18" s="364"/>
      <c r="CD18" s="364"/>
      <c r="CE18" s="364"/>
      <c r="CF18" s="364"/>
      <c r="CG18" s="364"/>
      <c r="CH18" s="364"/>
      <c r="CI18" s="364"/>
      <c r="CJ18" s="364"/>
      <c r="CK18" s="364"/>
      <c r="CL18" s="364"/>
      <c r="CM18" s="364"/>
      <c r="CN18" s="364"/>
      <c r="CO18" s="364"/>
      <c r="CP18" s="364"/>
      <c r="CQ18" s="364"/>
      <c r="CR18" s="364"/>
      <c r="CS18" s="364"/>
      <c r="CT18" s="364"/>
      <c r="CU18" s="364"/>
      <c r="CV18" s="364"/>
      <c r="CW18" s="364"/>
      <c r="CX18" s="364"/>
      <c r="CY18" s="364"/>
      <c r="CZ18" s="364"/>
      <c r="DA18" s="364"/>
      <c r="DB18" s="364"/>
      <c r="DC18" s="364"/>
    </row>
    <row r="19" spans="1:107" s="363" customFormat="1">
      <c r="A19" s="1338"/>
      <c r="B19" s="1338"/>
      <c r="C19" s="1339"/>
      <c r="D19" s="418" t="s">
        <v>512</v>
      </c>
      <c r="E19" s="285"/>
      <c r="F19" s="285"/>
      <c r="G19" s="285"/>
      <c r="H19" s="330"/>
      <c r="I19" s="419"/>
      <c r="J19" s="45"/>
      <c r="K19" s="397" t="s">
        <v>513</v>
      </c>
      <c r="L19" s="433"/>
      <c r="M19" s="424"/>
      <c r="N19" s="45"/>
      <c r="O19" s="1548"/>
      <c r="P19" s="1539"/>
      <c r="Q19" s="45"/>
      <c r="R19" s="397" t="s">
        <v>514</v>
      </c>
      <c r="S19" s="346"/>
      <c r="T19" s="386"/>
      <c r="U19" s="852"/>
      <c r="V19" s="364"/>
      <c r="W19" s="364"/>
      <c r="X19" s="364"/>
      <c r="Y19" s="364"/>
      <c r="Z19" s="364"/>
      <c r="AA19" s="364"/>
      <c r="AB19" s="364"/>
      <c r="AC19" s="364"/>
      <c r="AD19" s="364"/>
      <c r="AE19" s="364"/>
      <c r="AF19" s="364"/>
      <c r="AG19" s="364"/>
      <c r="AH19" s="364"/>
      <c r="AI19" s="364"/>
      <c r="AJ19" s="364"/>
      <c r="AK19" s="364"/>
      <c r="AL19" s="364"/>
      <c r="AM19" s="364"/>
      <c r="AN19" s="364"/>
      <c r="AO19" s="364"/>
      <c r="AP19" s="364"/>
      <c r="AQ19" s="364"/>
      <c r="AR19" s="364"/>
      <c r="AS19" s="364"/>
      <c r="AT19" s="364"/>
      <c r="AU19" s="364"/>
      <c r="AV19" s="364"/>
      <c r="AW19" s="364"/>
      <c r="AX19" s="364"/>
      <c r="AY19" s="364"/>
      <c r="AZ19" s="364"/>
      <c r="BA19" s="364"/>
      <c r="BB19" s="364"/>
      <c r="BC19" s="364"/>
      <c r="BD19" s="364"/>
      <c r="BE19" s="364"/>
      <c r="BF19" s="364"/>
      <c r="BG19" s="364"/>
      <c r="BH19" s="364"/>
      <c r="BI19" s="364"/>
      <c r="BJ19" s="364"/>
      <c r="BK19" s="364"/>
      <c r="BL19" s="364"/>
      <c r="BM19" s="364"/>
      <c r="BN19" s="364"/>
      <c r="BO19" s="364"/>
      <c r="BP19" s="364"/>
      <c r="BQ19" s="364"/>
      <c r="BR19" s="364"/>
      <c r="BS19" s="364"/>
      <c r="BT19" s="364"/>
      <c r="BU19" s="364"/>
      <c r="BV19" s="364"/>
      <c r="BW19" s="364"/>
      <c r="BX19" s="364"/>
      <c r="BY19" s="364"/>
      <c r="BZ19" s="364"/>
      <c r="CA19" s="364"/>
      <c r="CB19" s="364"/>
      <c r="CC19" s="364"/>
      <c r="CD19" s="364"/>
      <c r="CE19" s="364"/>
      <c r="CF19" s="364"/>
      <c r="CG19" s="364"/>
      <c r="CH19" s="364"/>
      <c r="CI19" s="364"/>
      <c r="CJ19" s="364"/>
      <c r="CK19" s="364"/>
      <c r="CL19" s="364"/>
      <c r="CM19" s="364"/>
      <c r="CN19" s="364"/>
      <c r="CO19" s="364"/>
      <c r="CP19" s="364"/>
      <c r="CQ19" s="364"/>
      <c r="CR19" s="364"/>
      <c r="CS19" s="364"/>
      <c r="CT19" s="364"/>
      <c r="CU19" s="364"/>
      <c r="CV19" s="364"/>
      <c r="CW19" s="364"/>
      <c r="CX19" s="364"/>
      <c r="CY19" s="364"/>
      <c r="CZ19" s="364"/>
      <c r="DA19" s="364"/>
      <c r="DB19" s="364"/>
      <c r="DC19" s="364"/>
    </row>
    <row r="20" spans="1:107" s="363" customFormat="1">
      <c r="A20" s="1338"/>
      <c r="B20" s="1338"/>
      <c r="C20" s="1339"/>
      <c r="D20" s="418" t="s">
        <v>515</v>
      </c>
      <c r="E20" s="285"/>
      <c r="F20" s="285" t="s">
        <v>509</v>
      </c>
      <c r="G20" s="285"/>
      <c r="H20" s="330"/>
      <c r="I20" s="419"/>
      <c r="J20" s="45"/>
      <c r="K20" s="397" t="s">
        <v>516</v>
      </c>
      <c r="L20" s="433" t="s">
        <v>509</v>
      </c>
      <c r="M20" s="424"/>
      <c r="N20" s="45"/>
      <c r="O20" s="1548"/>
      <c r="P20" s="1539"/>
      <c r="Q20" s="45"/>
      <c r="R20" s="397" t="s">
        <v>518</v>
      </c>
      <c r="S20" s="346" t="s">
        <v>509</v>
      </c>
      <c r="T20" s="386"/>
      <c r="U20" s="852"/>
      <c r="V20" s="364"/>
      <c r="W20" s="364"/>
      <c r="X20" s="364"/>
      <c r="Y20" s="364"/>
      <c r="Z20" s="364"/>
      <c r="AA20" s="364"/>
      <c r="AB20" s="364"/>
      <c r="AC20" s="364"/>
      <c r="AD20" s="364"/>
      <c r="AE20" s="364"/>
      <c r="AF20" s="364"/>
      <c r="AG20" s="364"/>
      <c r="AH20" s="364"/>
      <c r="AI20" s="364"/>
      <c r="AJ20" s="364"/>
      <c r="AK20" s="364"/>
      <c r="AL20" s="364"/>
      <c r="AM20" s="364"/>
      <c r="AN20" s="364"/>
      <c r="AO20" s="364"/>
      <c r="AP20" s="364"/>
      <c r="AQ20" s="364"/>
      <c r="AR20" s="364"/>
      <c r="AS20" s="364"/>
      <c r="AT20" s="364"/>
      <c r="AU20" s="364"/>
      <c r="AV20" s="364"/>
      <c r="AW20" s="364"/>
      <c r="AX20" s="364"/>
      <c r="AY20" s="364"/>
      <c r="AZ20" s="364"/>
      <c r="BA20" s="364"/>
      <c r="BB20" s="364"/>
      <c r="BC20" s="364"/>
      <c r="BD20" s="364"/>
      <c r="BE20" s="364"/>
      <c r="BF20" s="364"/>
      <c r="BG20" s="364"/>
      <c r="BH20" s="364"/>
      <c r="BI20" s="364"/>
      <c r="BJ20" s="364"/>
      <c r="BK20" s="364"/>
      <c r="BL20" s="364"/>
      <c r="BM20" s="364"/>
      <c r="BN20" s="364"/>
      <c r="BO20" s="364"/>
      <c r="BP20" s="364"/>
      <c r="BQ20" s="364"/>
      <c r="BR20" s="364"/>
      <c r="BS20" s="364"/>
      <c r="BT20" s="364"/>
      <c r="BU20" s="364"/>
      <c r="BV20" s="364"/>
      <c r="BW20" s="364"/>
      <c r="BX20" s="364"/>
      <c r="BY20" s="364"/>
      <c r="BZ20" s="364"/>
      <c r="CA20" s="364"/>
      <c r="CB20" s="364"/>
      <c r="CC20" s="364"/>
      <c r="CD20" s="364"/>
      <c r="CE20" s="364"/>
      <c r="CF20" s="364"/>
      <c r="CG20" s="364"/>
      <c r="CH20" s="364"/>
      <c r="CI20" s="364"/>
      <c r="CJ20" s="364"/>
      <c r="CK20" s="364"/>
      <c r="CL20" s="364"/>
      <c r="CM20" s="364"/>
      <c r="CN20" s="364"/>
      <c r="CO20" s="364"/>
      <c r="CP20" s="364"/>
      <c r="CQ20" s="364"/>
      <c r="CR20" s="364"/>
      <c r="CS20" s="364"/>
      <c r="CT20" s="364"/>
      <c r="CU20" s="364"/>
      <c r="CV20" s="364"/>
      <c r="CW20" s="364"/>
      <c r="CX20" s="364"/>
      <c r="CY20" s="364"/>
      <c r="CZ20" s="364"/>
      <c r="DA20" s="364"/>
      <c r="DB20" s="364"/>
      <c r="DC20" s="364"/>
    </row>
    <row r="21" spans="1:107" s="363" customFormat="1">
      <c r="A21" s="1338"/>
      <c r="B21" s="1338"/>
      <c r="C21" s="1339"/>
      <c r="D21" s="418" t="s">
        <v>520</v>
      </c>
      <c r="E21" s="285"/>
      <c r="F21" s="285" t="s">
        <v>509</v>
      </c>
      <c r="G21" s="285"/>
      <c r="H21" s="330"/>
      <c r="I21" s="419"/>
      <c r="J21" s="45"/>
      <c r="K21" s="397" t="s">
        <v>521</v>
      </c>
      <c r="L21" s="433"/>
      <c r="M21" s="424"/>
      <c r="N21" s="45"/>
      <c r="O21" s="1548"/>
      <c r="P21" s="1539"/>
      <c r="Q21" s="45"/>
      <c r="R21" s="397" t="s">
        <v>522</v>
      </c>
      <c r="S21" s="346"/>
      <c r="T21" s="386"/>
      <c r="U21" s="852"/>
      <c r="V21" s="364"/>
      <c r="W21" s="364"/>
      <c r="X21" s="364"/>
      <c r="Y21" s="364"/>
      <c r="Z21" s="364"/>
      <c r="AA21" s="364"/>
      <c r="AB21" s="364"/>
      <c r="AC21" s="364"/>
      <c r="AD21" s="364"/>
      <c r="AE21" s="364"/>
      <c r="AF21" s="364"/>
      <c r="AG21" s="364"/>
      <c r="AH21" s="364"/>
      <c r="AI21" s="364"/>
      <c r="AJ21" s="364"/>
      <c r="AK21" s="364"/>
      <c r="AL21" s="364"/>
      <c r="AM21" s="364"/>
      <c r="AN21" s="364"/>
      <c r="AO21" s="364"/>
      <c r="AP21" s="364"/>
      <c r="AQ21" s="364"/>
      <c r="AR21" s="364"/>
      <c r="AS21" s="364"/>
      <c r="AT21" s="364"/>
      <c r="AU21" s="364"/>
      <c r="AV21" s="364"/>
      <c r="AW21" s="364"/>
      <c r="AX21" s="364"/>
      <c r="AY21" s="364"/>
      <c r="AZ21" s="364"/>
      <c r="BA21" s="364"/>
      <c r="BB21" s="364"/>
      <c r="BC21" s="364"/>
      <c r="BD21" s="364"/>
      <c r="BE21" s="364"/>
      <c r="BF21" s="364"/>
      <c r="BG21" s="364"/>
      <c r="BH21" s="364"/>
      <c r="BI21" s="364"/>
      <c r="BJ21" s="364"/>
      <c r="BK21" s="364"/>
      <c r="BL21" s="364"/>
      <c r="BM21" s="364"/>
      <c r="BN21" s="364"/>
      <c r="BO21" s="364"/>
      <c r="BP21" s="364"/>
      <c r="BQ21" s="364"/>
      <c r="BR21" s="364"/>
      <c r="BS21" s="364"/>
      <c r="BT21" s="364"/>
      <c r="BU21" s="364"/>
      <c r="BV21" s="364"/>
      <c r="BW21" s="364"/>
      <c r="BX21" s="364"/>
      <c r="BY21" s="364"/>
      <c r="BZ21" s="364"/>
      <c r="CA21" s="364"/>
      <c r="CB21" s="364"/>
      <c r="CC21" s="364"/>
      <c r="CD21" s="364"/>
      <c r="CE21" s="364"/>
      <c r="CF21" s="364"/>
      <c r="CG21" s="364"/>
      <c r="CH21" s="364"/>
      <c r="CI21" s="364"/>
      <c r="CJ21" s="364"/>
      <c r="CK21" s="364"/>
      <c r="CL21" s="364"/>
      <c r="CM21" s="364"/>
      <c r="CN21" s="364"/>
      <c r="CO21" s="364"/>
      <c r="CP21" s="364"/>
      <c r="CQ21" s="364"/>
      <c r="CR21" s="364"/>
      <c r="CS21" s="364"/>
      <c r="CT21" s="364"/>
      <c r="CU21" s="364"/>
      <c r="CV21" s="364"/>
      <c r="CW21" s="364"/>
      <c r="CX21" s="364"/>
      <c r="CY21" s="364"/>
      <c r="CZ21" s="364"/>
      <c r="DA21" s="364"/>
      <c r="DB21" s="364"/>
      <c r="DC21" s="364"/>
    </row>
    <row r="22" spans="1:107" s="363" customFormat="1">
      <c r="A22" s="1338"/>
      <c r="B22" s="1338"/>
      <c r="C22" s="1339"/>
      <c r="D22" s="420" t="s">
        <v>413</v>
      </c>
      <c r="E22" s="286"/>
      <c r="F22" s="286" t="s">
        <v>509</v>
      </c>
      <c r="G22" s="286"/>
      <c r="H22" s="331"/>
      <c r="I22" s="421"/>
      <c r="J22" s="45"/>
      <c r="K22" s="407" t="s">
        <v>523</v>
      </c>
      <c r="L22" s="434"/>
      <c r="M22" s="426"/>
      <c r="N22" s="45"/>
      <c r="O22" s="1549"/>
      <c r="P22" s="1540"/>
      <c r="Q22" s="45"/>
      <c r="R22" s="400" t="s">
        <v>524</v>
      </c>
      <c r="S22" s="347"/>
      <c r="T22" s="850"/>
      <c r="U22" s="854"/>
      <c r="V22" s="364"/>
      <c r="W22" s="364"/>
      <c r="X22" s="364"/>
      <c r="Y22" s="364"/>
      <c r="Z22" s="364"/>
      <c r="AA22" s="364"/>
      <c r="AB22" s="364"/>
      <c r="AC22" s="364"/>
      <c r="AD22" s="364"/>
      <c r="AE22" s="364"/>
      <c r="AF22" s="364"/>
      <c r="AG22" s="364"/>
      <c r="AH22" s="364"/>
      <c r="AI22" s="364"/>
      <c r="AJ22" s="364"/>
      <c r="AK22" s="364"/>
      <c r="AL22" s="364"/>
      <c r="AM22" s="364"/>
      <c r="AN22" s="364"/>
      <c r="AO22" s="364"/>
      <c r="AP22" s="364"/>
      <c r="AQ22" s="364"/>
      <c r="AR22" s="364"/>
      <c r="AS22" s="364"/>
      <c r="AT22" s="364"/>
      <c r="AU22" s="364"/>
      <c r="AV22" s="364"/>
      <c r="AW22" s="364"/>
      <c r="AX22" s="364"/>
      <c r="AY22" s="364"/>
      <c r="AZ22" s="364"/>
      <c r="BA22" s="364"/>
      <c r="BB22" s="364"/>
      <c r="BC22" s="364"/>
      <c r="BD22" s="364"/>
      <c r="BE22" s="364"/>
      <c r="BF22" s="364"/>
      <c r="BG22" s="364"/>
      <c r="BH22" s="364"/>
      <c r="BI22" s="364"/>
      <c r="BJ22" s="364"/>
      <c r="BK22" s="364"/>
      <c r="BL22" s="364"/>
      <c r="BM22" s="364"/>
      <c r="BN22" s="364"/>
      <c r="BO22" s="364"/>
      <c r="BP22" s="364"/>
      <c r="BQ22" s="364"/>
      <c r="BR22" s="364"/>
      <c r="BS22" s="364"/>
      <c r="BT22" s="364"/>
      <c r="BU22" s="364"/>
      <c r="BV22" s="364"/>
      <c r="BW22" s="364"/>
      <c r="BX22" s="364"/>
      <c r="BY22" s="364"/>
      <c r="BZ22" s="364"/>
      <c r="CA22" s="364"/>
      <c r="CB22" s="364"/>
      <c r="CC22" s="364"/>
      <c r="CD22" s="364"/>
      <c r="CE22" s="364"/>
      <c r="CF22" s="364"/>
      <c r="CG22" s="364"/>
      <c r="CH22" s="364"/>
      <c r="CI22" s="364"/>
      <c r="CJ22" s="364"/>
      <c r="CK22" s="364"/>
      <c r="CL22" s="364"/>
      <c r="CM22" s="364"/>
      <c r="CN22" s="364"/>
      <c r="CO22" s="364"/>
      <c r="CP22" s="364"/>
      <c r="CQ22" s="364"/>
      <c r="CR22" s="364"/>
      <c r="CS22" s="364"/>
      <c r="CT22" s="364"/>
      <c r="CU22" s="364"/>
      <c r="CV22" s="364"/>
      <c r="CW22" s="364"/>
      <c r="CX22" s="364"/>
      <c r="CY22" s="364"/>
      <c r="CZ22" s="364"/>
      <c r="DA22" s="364"/>
      <c r="DB22" s="364"/>
      <c r="DC22" s="364"/>
    </row>
    <row r="23" spans="1:107" s="364" customFormat="1">
      <c r="A23" s="1441">
        <v>4</v>
      </c>
      <c r="B23" s="1441" t="s">
        <v>61</v>
      </c>
      <c r="C23" s="1400" t="s">
        <v>62</v>
      </c>
      <c r="D23" s="410" t="s">
        <v>460</v>
      </c>
      <c r="E23" s="84"/>
      <c r="F23" s="84" t="s">
        <v>509</v>
      </c>
      <c r="G23" s="84"/>
      <c r="H23" s="332"/>
      <c r="I23" s="411"/>
      <c r="J23" s="46"/>
      <c r="K23" s="393" t="s">
        <v>510</v>
      </c>
      <c r="L23" s="429"/>
      <c r="M23" s="427"/>
      <c r="N23" s="46"/>
      <c r="O23" s="1541">
        <v>7183</v>
      </c>
      <c r="P23" s="1544"/>
      <c r="Q23" s="46"/>
      <c r="R23" s="393" t="s">
        <v>511</v>
      </c>
      <c r="S23" s="348" t="s">
        <v>509</v>
      </c>
      <c r="T23" s="384"/>
      <c r="U23" s="852"/>
    </row>
    <row r="24" spans="1:107" s="364" customFormat="1">
      <c r="A24" s="1442"/>
      <c r="B24" s="1442"/>
      <c r="C24" s="1401"/>
      <c r="D24" s="412" t="s">
        <v>512</v>
      </c>
      <c r="E24" s="85"/>
      <c r="F24" s="85" t="s">
        <v>509</v>
      </c>
      <c r="G24" s="85"/>
      <c r="H24" s="333"/>
      <c r="I24" s="413"/>
      <c r="J24" s="46"/>
      <c r="K24" s="394" t="s">
        <v>513</v>
      </c>
      <c r="L24" s="430"/>
      <c r="M24" s="422"/>
      <c r="N24" s="46"/>
      <c r="O24" s="1542"/>
      <c r="P24" s="1545"/>
      <c r="Q24" s="46"/>
      <c r="R24" s="394" t="s">
        <v>514</v>
      </c>
      <c r="S24" s="349"/>
      <c r="T24" s="384"/>
      <c r="U24" s="852"/>
    </row>
    <row r="25" spans="1:107" s="364" customFormat="1">
      <c r="A25" s="1442"/>
      <c r="B25" s="1442"/>
      <c r="C25" s="1401"/>
      <c r="D25" s="412" t="s">
        <v>515</v>
      </c>
      <c r="E25" s="85"/>
      <c r="F25" s="85" t="s">
        <v>509</v>
      </c>
      <c r="G25" s="85"/>
      <c r="H25" s="333"/>
      <c r="I25" s="413"/>
      <c r="J25" s="46"/>
      <c r="K25" s="394" t="s">
        <v>516</v>
      </c>
      <c r="L25" s="430" t="s">
        <v>509</v>
      </c>
      <c r="M25" s="422"/>
      <c r="N25" s="46"/>
      <c r="O25" s="1542"/>
      <c r="P25" s="1545"/>
      <c r="Q25" s="46"/>
      <c r="R25" s="394" t="s">
        <v>518</v>
      </c>
      <c r="S25" s="349"/>
      <c r="T25" s="384"/>
      <c r="U25" s="852"/>
    </row>
    <row r="26" spans="1:107" s="364" customFormat="1">
      <c r="A26" s="1442"/>
      <c r="B26" s="1442"/>
      <c r="C26" s="1401"/>
      <c r="D26" s="412" t="s">
        <v>520</v>
      </c>
      <c r="E26" s="85"/>
      <c r="F26" s="85" t="s">
        <v>509</v>
      </c>
      <c r="G26" s="85"/>
      <c r="H26" s="333"/>
      <c r="I26" s="413"/>
      <c r="J26" s="46"/>
      <c r="K26" s="394" t="s">
        <v>521</v>
      </c>
      <c r="L26" s="430"/>
      <c r="M26" s="422"/>
      <c r="N26" s="46"/>
      <c r="O26" s="1542"/>
      <c r="P26" s="1545"/>
      <c r="Q26" s="46"/>
      <c r="R26" s="394" t="s">
        <v>522</v>
      </c>
      <c r="S26" s="349"/>
      <c r="T26" s="384"/>
      <c r="U26" s="852"/>
    </row>
    <row r="27" spans="1:107" s="364" customFormat="1">
      <c r="A27" s="1443"/>
      <c r="B27" s="1443"/>
      <c r="C27" s="1402"/>
      <c r="D27" s="414" t="s">
        <v>413</v>
      </c>
      <c r="E27" s="86"/>
      <c r="F27" s="86" t="s">
        <v>509</v>
      </c>
      <c r="G27" s="86"/>
      <c r="H27" s="334"/>
      <c r="I27" s="415"/>
      <c r="J27" s="46"/>
      <c r="K27" s="395" t="s">
        <v>523</v>
      </c>
      <c r="L27" s="431"/>
      <c r="M27" s="428"/>
      <c r="N27" s="46"/>
      <c r="O27" s="1543"/>
      <c r="P27" s="1546"/>
      <c r="Q27" s="46"/>
      <c r="R27" s="401" t="s">
        <v>524</v>
      </c>
      <c r="S27" s="350"/>
      <c r="T27" s="853"/>
      <c r="U27" s="854"/>
    </row>
    <row r="28" spans="1:107" s="363" customFormat="1">
      <c r="A28" s="1338">
        <v>5</v>
      </c>
      <c r="B28" s="1338" t="s">
        <v>61</v>
      </c>
      <c r="C28" s="1339" t="s">
        <v>66</v>
      </c>
      <c r="D28" s="416" t="s">
        <v>460</v>
      </c>
      <c r="E28" s="284"/>
      <c r="F28" s="284"/>
      <c r="G28" s="284" t="s">
        <v>509</v>
      </c>
      <c r="H28" s="329"/>
      <c r="I28" s="417"/>
      <c r="J28" s="45"/>
      <c r="K28" s="399" t="s">
        <v>510</v>
      </c>
      <c r="L28" s="432"/>
      <c r="M28" s="424"/>
      <c r="N28" s="45"/>
      <c r="O28" s="1547">
        <v>748</v>
      </c>
      <c r="P28" s="1538">
        <v>91</v>
      </c>
      <c r="Q28" s="45"/>
      <c r="R28" s="399" t="s">
        <v>511</v>
      </c>
      <c r="S28" s="345"/>
      <c r="T28" s="386"/>
      <c r="U28" s="849"/>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364"/>
      <c r="BA28" s="364"/>
      <c r="BB28" s="364"/>
      <c r="BC28" s="364"/>
      <c r="BD28" s="364"/>
      <c r="BE28" s="364"/>
      <c r="BF28" s="364"/>
      <c r="BG28" s="364"/>
      <c r="BH28" s="364"/>
      <c r="BI28" s="364"/>
      <c r="BJ28" s="364"/>
      <c r="BK28" s="364"/>
      <c r="BL28" s="364"/>
      <c r="BM28" s="364"/>
      <c r="BN28" s="364"/>
      <c r="BO28" s="364"/>
      <c r="BP28" s="364"/>
      <c r="BQ28" s="364"/>
      <c r="BR28" s="364"/>
      <c r="BS28" s="364"/>
      <c r="BT28" s="364"/>
      <c r="BU28" s="364"/>
      <c r="BV28" s="364"/>
      <c r="BW28" s="364"/>
      <c r="BX28" s="364"/>
      <c r="BY28" s="364"/>
      <c r="BZ28" s="364"/>
      <c r="CA28" s="364"/>
      <c r="CB28" s="364"/>
      <c r="CC28" s="364"/>
      <c r="CD28" s="364"/>
      <c r="CE28" s="364"/>
      <c r="CF28" s="364"/>
      <c r="CG28" s="364"/>
      <c r="CH28" s="364"/>
      <c r="CI28" s="364"/>
      <c r="CJ28" s="364"/>
      <c r="CK28" s="364"/>
      <c r="CL28" s="364"/>
      <c r="CM28" s="364"/>
      <c r="CN28" s="364"/>
      <c r="CO28" s="364"/>
      <c r="CP28" s="364"/>
      <c r="CQ28" s="364"/>
      <c r="CR28" s="364"/>
      <c r="CS28" s="364"/>
      <c r="CT28" s="364"/>
      <c r="CU28" s="364"/>
      <c r="CV28" s="364"/>
      <c r="CW28" s="364"/>
      <c r="CX28" s="364"/>
      <c r="CY28" s="364"/>
      <c r="CZ28" s="364"/>
      <c r="DA28" s="364"/>
      <c r="DB28" s="364"/>
      <c r="DC28" s="364"/>
    </row>
    <row r="29" spans="1:107" s="363" customFormat="1">
      <c r="A29" s="1338"/>
      <c r="B29" s="1338"/>
      <c r="C29" s="1339"/>
      <c r="D29" s="418" t="s">
        <v>512</v>
      </c>
      <c r="E29" s="285"/>
      <c r="F29" s="285"/>
      <c r="G29" s="285" t="s">
        <v>509</v>
      </c>
      <c r="H29" s="330"/>
      <c r="I29" s="419"/>
      <c r="J29" s="45"/>
      <c r="K29" s="397" t="s">
        <v>513</v>
      </c>
      <c r="L29" s="433"/>
      <c r="M29" s="424"/>
      <c r="N29" s="45"/>
      <c r="O29" s="1548"/>
      <c r="P29" s="1539"/>
      <c r="Q29" s="45"/>
      <c r="R29" s="397" t="s">
        <v>514</v>
      </c>
      <c r="S29" s="346"/>
      <c r="T29" s="386"/>
      <c r="U29" s="849"/>
      <c r="V29" s="364"/>
      <c r="W29" s="364"/>
      <c r="X29" s="364"/>
      <c r="Y29" s="364"/>
      <c r="Z29" s="364"/>
      <c r="AA29" s="364"/>
      <c r="AB29" s="364"/>
      <c r="AC29" s="364"/>
      <c r="AD29" s="364"/>
      <c r="AE29" s="364"/>
      <c r="AF29" s="364"/>
      <c r="AG29" s="364"/>
      <c r="AH29" s="364"/>
      <c r="AI29" s="364"/>
      <c r="AJ29" s="364"/>
      <c r="AK29" s="364"/>
      <c r="AL29" s="364"/>
      <c r="AM29" s="364"/>
      <c r="AN29" s="364"/>
      <c r="AO29" s="364"/>
      <c r="AP29" s="364"/>
      <c r="AQ29" s="364"/>
      <c r="AR29" s="364"/>
      <c r="AS29" s="364"/>
      <c r="AT29" s="364"/>
      <c r="AU29" s="364"/>
      <c r="AV29" s="364"/>
      <c r="AW29" s="364"/>
      <c r="AX29" s="364"/>
      <c r="AY29" s="364"/>
      <c r="AZ29" s="364"/>
      <c r="BA29" s="364"/>
      <c r="BB29" s="364"/>
      <c r="BC29" s="364"/>
      <c r="BD29" s="364"/>
      <c r="BE29" s="364"/>
      <c r="BF29" s="364"/>
      <c r="BG29" s="364"/>
      <c r="BH29" s="364"/>
      <c r="BI29" s="364"/>
      <c r="BJ29" s="364"/>
      <c r="BK29" s="364"/>
      <c r="BL29" s="364"/>
      <c r="BM29" s="364"/>
      <c r="BN29" s="364"/>
      <c r="BO29" s="364"/>
      <c r="BP29" s="364"/>
      <c r="BQ29" s="364"/>
      <c r="BR29" s="364"/>
      <c r="BS29" s="364"/>
      <c r="BT29" s="364"/>
      <c r="BU29" s="364"/>
      <c r="BV29" s="364"/>
      <c r="BW29" s="364"/>
      <c r="BX29" s="364"/>
      <c r="BY29" s="364"/>
      <c r="BZ29" s="364"/>
      <c r="CA29" s="364"/>
      <c r="CB29" s="364"/>
      <c r="CC29" s="364"/>
      <c r="CD29" s="364"/>
      <c r="CE29" s="364"/>
      <c r="CF29" s="364"/>
      <c r="CG29" s="364"/>
      <c r="CH29" s="364"/>
      <c r="CI29" s="364"/>
      <c r="CJ29" s="364"/>
      <c r="CK29" s="364"/>
      <c r="CL29" s="364"/>
      <c r="CM29" s="364"/>
      <c r="CN29" s="364"/>
      <c r="CO29" s="364"/>
      <c r="CP29" s="364"/>
      <c r="CQ29" s="364"/>
      <c r="CR29" s="364"/>
      <c r="CS29" s="364"/>
      <c r="CT29" s="364"/>
      <c r="CU29" s="364"/>
      <c r="CV29" s="364"/>
      <c r="CW29" s="364"/>
      <c r="CX29" s="364"/>
      <c r="CY29" s="364"/>
      <c r="CZ29" s="364"/>
      <c r="DA29" s="364"/>
      <c r="DB29" s="364"/>
      <c r="DC29" s="364"/>
    </row>
    <row r="30" spans="1:107" s="363" customFormat="1">
      <c r="A30" s="1338"/>
      <c r="B30" s="1338"/>
      <c r="C30" s="1339"/>
      <c r="D30" s="418" t="s">
        <v>515</v>
      </c>
      <c r="E30" s="285"/>
      <c r="F30" s="285"/>
      <c r="G30" s="285"/>
      <c r="H30" s="330"/>
      <c r="I30" s="419"/>
      <c r="J30" s="45"/>
      <c r="K30" s="397" t="s">
        <v>516</v>
      </c>
      <c r="L30" s="433"/>
      <c r="M30" s="424"/>
      <c r="N30" s="45"/>
      <c r="O30" s="1548"/>
      <c r="P30" s="1539"/>
      <c r="Q30" s="45"/>
      <c r="R30" s="397" t="s">
        <v>518</v>
      </c>
      <c r="S30" s="346" t="s">
        <v>509</v>
      </c>
      <c r="T30" s="386"/>
      <c r="U30" s="849"/>
      <c r="V30" s="364"/>
      <c r="W30" s="364"/>
      <c r="X30" s="364"/>
      <c r="Y30" s="364"/>
      <c r="Z30" s="364"/>
      <c r="AA30" s="364"/>
      <c r="AB30" s="364"/>
      <c r="AC30" s="364"/>
      <c r="AD30" s="364"/>
      <c r="AE30" s="364"/>
      <c r="AF30" s="364"/>
      <c r="AG30" s="364"/>
      <c r="AH30" s="364"/>
      <c r="AI30" s="364"/>
      <c r="AJ30" s="364"/>
      <c r="AK30" s="364"/>
      <c r="AL30" s="364"/>
      <c r="AM30" s="364"/>
      <c r="AN30" s="364"/>
      <c r="AO30" s="364"/>
      <c r="AP30" s="364"/>
      <c r="AQ30" s="364"/>
      <c r="AR30" s="364"/>
      <c r="AS30" s="364"/>
      <c r="AT30" s="364"/>
      <c r="AU30" s="364"/>
      <c r="AV30" s="364"/>
      <c r="AW30" s="364"/>
      <c r="AX30" s="364"/>
      <c r="AY30" s="364"/>
      <c r="AZ30" s="364"/>
      <c r="BA30" s="364"/>
      <c r="BB30" s="364"/>
      <c r="BC30" s="364"/>
      <c r="BD30" s="364"/>
      <c r="BE30" s="364"/>
      <c r="BF30" s="364"/>
      <c r="BG30" s="364"/>
      <c r="BH30" s="364"/>
      <c r="BI30" s="364"/>
      <c r="BJ30" s="364"/>
      <c r="BK30" s="364"/>
      <c r="BL30" s="364"/>
      <c r="BM30" s="364"/>
      <c r="BN30" s="364"/>
      <c r="BO30" s="364"/>
      <c r="BP30" s="364"/>
      <c r="BQ30" s="364"/>
      <c r="BR30" s="364"/>
      <c r="BS30" s="364"/>
      <c r="BT30" s="364"/>
      <c r="BU30" s="364"/>
      <c r="BV30" s="364"/>
      <c r="BW30" s="364"/>
      <c r="BX30" s="364"/>
      <c r="BY30" s="364"/>
      <c r="BZ30" s="364"/>
      <c r="CA30" s="364"/>
      <c r="CB30" s="364"/>
      <c r="CC30" s="364"/>
      <c r="CD30" s="364"/>
      <c r="CE30" s="364"/>
      <c r="CF30" s="364"/>
      <c r="CG30" s="364"/>
      <c r="CH30" s="364"/>
      <c r="CI30" s="364"/>
      <c r="CJ30" s="364"/>
      <c r="CK30" s="364"/>
      <c r="CL30" s="364"/>
      <c r="CM30" s="364"/>
      <c r="CN30" s="364"/>
      <c r="CO30" s="364"/>
      <c r="CP30" s="364"/>
      <c r="CQ30" s="364"/>
      <c r="CR30" s="364"/>
      <c r="CS30" s="364"/>
      <c r="CT30" s="364"/>
      <c r="CU30" s="364"/>
      <c r="CV30" s="364"/>
      <c r="CW30" s="364"/>
      <c r="CX30" s="364"/>
      <c r="CY30" s="364"/>
      <c r="CZ30" s="364"/>
      <c r="DA30" s="364"/>
      <c r="DB30" s="364"/>
      <c r="DC30" s="364"/>
    </row>
    <row r="31" spans="1:107" s="363" customFormat="1">
      <c r="A31" s="1338"/>
      <c r="B31" s="1338"/>
      <c r="C31" s="1339"/>
      <c r="D31" s="418" t="s">
        <v>520</v>
      </c>
      <c r="E31" s="285"/>
      <c r="F31" s="285"/>
      <c r="G31" s="285" t="s">
        <v>509</v>
      </c>
      <c r="H31" s="330"/>
      <c r="I31" s="419"/>
      <c r="J31" s="45"/>
      <c r="K31" s="397" t="s">
        <v>521</v>
      </c>
      <c r="L31" s="433" t="s">
        <v>509</v>
      </c>
      <c r="M31" s="424"/>
      <c r="N31" s="45"/>
      <c r="O31" s="1548"/>
      <c r="P31" s="1539"/>
      <c r="Q31" s="45"/>
      <c r="R31" s="397" t="s">
        <v>522</v>
      </c>
      <c r="S31" s="346"/>
      <c r="T31" s="386"/>
      <c r="U31" s="849"/>
      <c r="V31" s="364"/>
      <c r="W31" s="364"/>
      <c r="X31" s="364"/>
      <c r="Y31" s="364"/>
      <c r="Z31" s="364"/>
      <c r="AA31" s="364"/>
      <c r="AB31" s="364"/>
      <c r="AC31" s="364"/>
      <c r="AD31" s="364"/>
      <c r="AE31" s="364"/>
      <c r="AF31" s="364"/>
      <c r="AG31" s="364"/>
      <c r="AH31" s="364"/>
      <c r="AI31" s="364"/>
      <c r="AJ31" s="364"/>
      <c r="AK31" s="364"/>
      <c r="AL31" s="364"/>
      <c r="AM31" s="364"/>
      <c r="AN31" s="364"/>
      <c r="AO31" s="364"/>
      <c r="AP31" s="364"/>
      <c r="AQ31" s="364"/>
      <c r="AR31" s="364"/>
      <c r="AS31" s="364"/>
      <c r="AT31" s="364"/>
      <c r="AU31" s="364"/>
      <c r="AV31" s="364"/>
      <c r="AW31" s="364"/>
      <c r="AX31" s="364"/>
      <c r="AY31" s="364"/>
      <c r="AZ31" s="364"/>
      <c r="BA31" s="364"/>
      <c r="BB31" s="364"/>
      <c r="BC31" s="364"/>
      <c r="BD31" s="364"/>
      <c r="BE31" s="364"/>
      <c r="BF31" s="364"/>
      <c r="BG31" s="364"/>
      <c r="BH31" s="364"/>
      <c r="BI31" s="364"/>
      <c r="BJ31" s="364"/>
      <c r="BK31" s="364"/>
      <c r="BL31" s="364"/>
      <c r="BM31" s="364"/>
      <c r="BN31" s="364"/>
      <c r="BO31" s="364"/>
      <c r="BP31" s="364"/>
      <c r="BQ31" s="364"/>
      <c r="BR31" s="364"/>
      <c r="BS31" s="364"/>
      <c r="BT31" s="364"/>
      <c r="BU31" s="364"/>
      <c r="BV31" s="364"/>
      <c r="BW31" s="364"/>
      <c r="BX31" s="364"/>
      <c r="BY31" s="364"/>
      <c r="BZ31" s="364"/>
      <c r="CA31" s="364"/>
      <c r="CB31" s="364"/>
      <c r="CC31" s="364"/>
      <c r="CD31" s="364"/>
      <c r="CE31" s="364"/>
      <c r="CF31" s="364"/>
      <c r="CG31" s="364"/>
      <c r="CH31" s="364"/>
      <c r="CI31" s="364"/>
      <c r="CJ31" s="364"/>
      <c r="CK31" s="364"/>
      <c r="CL31" s="364"/>
      <c r="CM31" s="364"/>
      <c r="CN31" s="364"/>
      <c r="CO31" s="364"/>
      <c r="CP31" s="364"/>
      <c r="CQ31" s="364"/>
      <c r="CR31" s="364"/>
      <c r="CS31" s="364"/>
      <c r="CT31" s="364"/>
      <c r="CU31" s="364"/>
      <c r="CV31" s="364"/>
      <c r="CW31" s="364"/>
      <c r="CX31" s="364"/>
      <c r="CY31" s="364"/>
      <c r="CZ31" s="364"/>
      <c r="DA31" s="364"/>
      <c r="DB31" s="364"/>
      <c r="DC31" s="364"/>
    </row>
    <row r="32" spans="1:107" s="363" customFormat="1">
      <c r="A32" s="1338"/>
      <c r="B32" s="1338"/>
      <c r="C32" s="1339"/>
      <c r="D32" s="420" t="s">
        <v>413</v>
      </c>
      <c r="E32" s="286"/>
      <c r="F32" s="286"/>
      <c r="G32" s="286" t="s">
        <v>509</v>
      </c>
      <c r="H32" s="331"/>
      <c r="I32" s="421"/>
      <c r="J32" s="45"/>
      <c r="K32" s="407" t="s">
        <v>523</v>
      </c>
      <c r="L32" s="434"/>
      <c r="M32" s="424"/>
      <c r="N32" s="45"/>
      <c r="O32" s="1549"/>
      <c r="P32" s="1540"/>
      <c r="Q32" s="45"/>
      <c r="R32" s="400" t="s">
        <v>524</v>
      </c>
      <c r="S32" s="347"/>
      <c r="T32" s="850"/>
      <c r="U32" s="851"/>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4"/>
      <c r="BG32" s="364"/>
      <c r="BH32" s="364"/>
      <c r="BI32" s="364"/>
      <c r="BJ32" s="364"/>
      <c r="BK32" s="364"/>
      <c r="BL32" s="364"/>
      <c r="BM32" s="364"/>
      <c r="BN32" s="364"/>
      <c r="BO32" s="364"/>
      <c r="BP32" s="364"/>
      <c r="BQ32" s="364"/>
      <c r="BR32" s="364"/>
      <c r="BS32" s="364"/>
      <c r="BT32" s="364"/>
      <c r="BU32" s="364"/>
      <c r="BV32" s="364"/>
      <c r="BW32" s="364"/>
      <c r="BX32" s="364"/>
      <c r="BY32" s="364"/>
      <c r="BZ32" s="364"/>
      <c r="CA32" s="364"/>
      <c r="CB32" s="364"/>
      <c r="CC32" s="364"/>
      <c r="CD32" s="364"/>
      <c r="CE32" s="364"/>
      <c r="CF32" s="364"/>
      <c r="CG32" s="364"/>
      <c r="CH32" s="364"/>
      <c r="CI32" s="364"/>
      <c r="CJ32" s="364"/>
      <c r="CK32" s="364"/>
      <c r="CL32" s="364"/>
      <c r="CM32" s="364"/>
      <c r="CN32" s="364"/>
      <c r="CO32" s="364"/>
      <c r="CP32" s="364"/>
      <c r="CQ32" s="364"/>
      <c r="CR32" s="364"/>
      <c r="CS32" s="364"/>
      <c r="CT32" s="364"/>
      <c r="CU32" s="364"/>
      <c r="CV32" s="364"/>
      <c r="CW32" s="364"/>
      <c r="CX32" s="364"/>
      <c r="CY32" s="364"/>
      <c r="CZ32" s="364"/>
      <c r="DA32" s="364"/>
      <c r="DB32" s="364"/>
      <c r="DC32" s="364"/>
    </row>
    <row r="33" spans="1:107" s="364" customFormat="1">
      <c r="A33" s="1441">
        <v>6</v>
      </c>
      <c r="B33" s="1441" t="s">
        <v>69</v>
      </c>
      <c r="C33" s="1400" t="s">
        <v>71</v>
      </c>
      <c r="D33" s="410" t="s">
        <v>460</v>
      </c>
      <c r="E33" s="84"/>
      <c r="F33" s="84" t="s">
        <v>509</v>
      </c>
      <c r="G33" s="84"/>
      <c r="H33" s="332"/>
      <c r="I33" s="411"/>
      <c r="J33" s="46"/>
      <c r="K33" s="393" t="s">
        <v>510</v>
      </c>
      <c r="L33" s="429"/>
      <c r="M33" s="427"/>
      <c r="N33" s="46"/>
      <c r="O33" s="1541">
        <v>502</v>
      </c>
      <c r="P33" s="1544">
        <v>10872556</v>
      </c>
      <c r="Q33" s="46"/>
      <c r="R33" s="393" t="s">
        <v>511</v>
      </c>
      <c r="S33" s="348"/>
      <c r="T33" s="384"/>
      <c r="U33" s="852"/>
    </row>
    <row r="34" spans="1:107" s="364" customFormat="1">
      <c r="A34" s="1442"/>
      <c r="B34" s="1442"/>
      <c r="C34" s="1401"/>
      <c r="D34" s="412" t="s">
        <v>512</v>
      </c>
      <c r="E34" s="85"/>
      <c r="F34" s="85" t="s">
        <v>509</v>
      </c>
      <c r="G34" s="85"/>
      <c r="H34" s="333"/>
      <c r="I34" s="413"/>
      <c r="J34" s="46"/>
      <c r="K34" s="394" t="s">
        <v>513</v>
      </c>
      <c r="L34" s="430" t="s">
        <v>509</v>
      </c>
      <c r="M34" s="422"/>
      <c r="N34" s="46"/>
      <c r="O34" s="1542"/>
      <c r="P34" s="1545"/>
      <c r="Q34" s="46"/>
      <c r="R34" s="394" t="s">
        <v>514</v>
      </c>
      <c r="S34" s="349"/>
      <c r="T34" s="384"/>
      <c r="U34" s="852"/>
    </row>
    <row r="35" spans="1:107" s="364" customFormat="1">
      <c r="A35" s="1442"/>
      <c r="B35" s="1442"/>
      <c r="C35" s="1401"/>
      <c r="D35" s="412" t="s">
        <v>515</v>
      </c>
      <c r="E35" s="85"/>
      <c r="F35" s="85" t="s">
        <v>509</v>
      </c>
      <c r="G35" s="85"/>
      <c r="H35" s="333"/>
      <c r="I35" s="413"/>
      <c r="J35" s="46"/>
      <c r="K35" s="394" t="s">
        <v>516</v>
      </c>
      <c r="L35" s="430"/>
      <c r="M35" s="422"/>
      <c r="N35" s="46"/>
      <c r="O35" s="1542"/>
      <c r="P35" s="1545"/>
      <c r="Q35" s="46"/>
      <c r="R35" s="394" t="s">
        <v>518</v>
      </c>
      <c r="S35" s="349" t="s">
        <v>509</v>
      </c>
      <c r="T35" s="384"/>
      <c r="U35" s="852"/>
    </row>
    <row r="36" spans="1:107" s="364" customFormat="1">
      <c r="A36" s="1442"/>
      <c r="B36" s="1442"/>
      <c r="C36" s="1401"/>
      <c r="D36" s="412" t="s">
        <v>520</v>
      </c>
      <c r="E36" s="85"/>
      <c r="F36" s="85" t="s">
        <v>509</v>
      </c>
      <c r="G36" s="85"/>
      <c r="H36" s="333"/>
      <c r="I36" s="413"/>
      <c r="J36" s="46"/>
      <c r="K36" s="394" t="s">
        <v>521</v>
      </c>
      <c r="L36" s="430"/>
      <c r="M36" s="422"/>
      <c r="N36" s="46"/>
      <c r="O36" s="1542"/>
      <c r="P36" s="1545"/>
      <c r="Q36" s="46"/>
      <c r="R36" s="394" t="s">
        <v>522</v>
      </c>
      <c r="S36" s="349"/>
      <c r="T36" s="384"/>
      <c r="U36" s="852"/>
    </row>
    <row r="37" spans="1:107" s="364" customFormat="1">
      <c r="A37" s="1443"/>
      <c r="B37" s="1443"/>
      <c r="C37" s="1402"/>
      <c r="D37" s="414" t="s">
        <v>413</v>
      </c>
      <c r="E37" s="86"/>
      <c r="F37" s="86" t="s">
        <v>509</v>
      </c>
      <c r="G37" s="86"/>
      <c r="H37" s="334"/>
      <c r="I37" s="415"/>
      <c r="J37" s="46"/>
      <c r="K37" s="395" t="s">
        <v>523</v>
      </c>
      <c r="L37" s="431"/>
      <c r="M37" s="428"/>
      <c r="N37" s="46"/>
      <c r="O37" s="1543"/>
      <c r="P37" s="1546"/>
      <c r="Q37" s="46"/>
      <c r="R37" s="401" t="s">
        <v>524</v>
      </c>
      <c r="S37" s="350"/>
      <c r="T37" s="853"/>
      <c r="U37" s="854"/>
    </row>
    <row r="38" spans="1:107">
      <c r="A38" s="1338">
        <v>7</v>
      </c>
      <c r="B38" s="1338" t="s">
        <v>80</v>
      </c>
      <c r="C38" s="1339" t="s">
        <v>81</v>
      </c>
      <c r="D38" s="416" t="s">
        <v>460</v>
      </c>
      <c r="E38" s="284"/>
      <c r="F38" s="284"/>
      <c r="G38" s="284" t="s">
        <v>509</v>
      </c>
      <c r="H38" s="329"/>
      <c r="I38" s="417"/>
      <c r="J38" s="45"/>
      <c r="K38" s="399" t="s">
        <v>510</v>
      </c>
      <c r="L38" s="432"/>
      <c r="M38" s="424"/>
      <c r="N38" s="45"/>
      <c r="O38" s="1547">
        <v>23476</v>
      </c>
      <c r="P38" s="1538"/>
      <c r="Q38" s="45"/>
      <c r="R38" s="399" t="s">
        <v>511</v>
      </c>
      <c r="S38" s="345"/>
      <c r="T38" s="386"/>
      <c r="U38" s="849"/>
    </row>
    <row r="39" spans="1:107">
      <c r="A39" s="1338"/>
      <c r="B39" s="1338"/>
      <c r="C39" s="1339"/>
      <c r="D39" s="418" t="s">
        <v>512</v>
      </c>
      <c r="E39" s="285"/>
      <c r="F39" s="285"/>
      <c r="G39" s="285" t="s">
        <v>509</v>
      </c>
      <c r="H39" s="330"/>
      <c r="I39" s="419"/>
      <c r="J39" s="45"/>
      <c r="K39" s="397" t="s">
        <v>513</v>
      </c>
      <c r="L39" s="433"/>
      <c r="M39" s="424"/>
      <c r="N39" s="45"/>
      <c r="O39" s="1548"/>
      <c r="P39" s="1539"/>
      <c r="Q39" s="45"/>
      <c r="R39" s="397" t="s">
        <v>514</v>
      </c>
      <c r="S39" s="346"/>
      <c r="T39" s="386"/>
      <c r="U39" s="849"/>
    </row>
    <row r="40" spans="1:107">
      <c r="A40" s="1338"/>
      <c r="B40" s="1338"/>
      <c r="C40" s="1339"/>
      <c r="D40" s="418" t="s">
        <v>515</v>
      </c>
      <c r="E40" s="285"/>
      <c r="F40" s="285"/>
      <c r="G40" s="285" t="s">
        <v>509</v>
      </c>
      <c r="H40" s="330"/>
      <c r="I40" s="419"/>
      <c r="J40" s="45"/>
      <c r="K40" s="397" t="s">
        <v>516</v>
      </c>
      <c r="L40" s="433" t="s">
        <v>509</v>
      </c>
      <c r="M40" s="424"/>
      <c r="N40" s="45"/>
      <c r="O40" s="1548"/>
      <c r="P40" s="1539"/>
      <c r="Q40" s="45"/>
      <c r="R40" s="397" t="s">
        <v>518</v>
      </c>
      <c r="S40" s="346" t="s">
        <v>509</v>
      </c>
      <c r="T40" s="386"/>
      <c r="U40" s="849"/>
    </row>
    <row r="41" spans="1:107">
      <c r="A41" s="1338"/>
      <c r="B41" s="1338"/>
      <c r="C41" s="1339"/>
      <c r="D41" s="418" t="s">
        <v>520</v>
      </c>
      <c r="E41" s="285"/>
      <c r="F41" s="285"/>
      <c r="G41" s="285" t="s">
        <v>509</v>
      </c>
      <c r="H41" s="330"/>
      <c r="I41" s="419"/>
      <c r="J41" s="45"/>
      <c r="K41" s="397" t="s">
        <v>521</v>
      </c>
      <c r="L41" s="433"/>
      <c r="M41" s="424"/>
      <c r="N41" s="45"/>
      <c r="O41" s="1548"/>
      <c r="P41" s="1539"/>
      <c r="Q41" s="45"/>
      <c r="R41" s="397" t="s">
        <v>522</v>
      </c>
      <c r="S41" s="346"/>
      <c r="T41" s="386"/>
      <c r="U41" s="849"/>
    </row>
    <row r="42" spans="1:107" ht="12" customHeight="1">
      <c r="A42" s="1338"/>
      <c r="B42" s="1338"/>
      <c r="C42" s="1339"/>
      <c r="D42" s="420" t="s">
        <v>413</v>
      </c>
      <c r="E42" s="286"/>
      <c r="F42" s="286"/>
      <c r="G42" s="286" t="s">
        <v>509</v>
      </c>
      <c r="H42" s="331"/>
      <c r="I42" s="421"/>
      <c r="J42" s="45"/>
      <c r="K42" s="407" t="s">
        <v>523</v>
      </c>
      <c r="L42" s="434"/>
      <c r="M42" s="855"/>
      <c r="N42" s="45"/>
      <c r="O42" s="1549"/>
      <c r="P42" s="1540"/>
      <c r="Q42" s="45"/>
      <c r="R42" s="400" t="s">
        <v>524</v>
      </c>
      <c r="S42" s="347"/>
      <c r="T42" s="850"/>
      <c r="U42" s="851"/>
    </row>
    <row r="43" spans="1:107">
      <c r="A43" s="1441">
        <v>8</v>
      </c>
      <c r="B43" s="1441" t="s">
        <v>86</v>
      </c>
      <c r="C43" s="1400" t="s">
        <v>87</v>
      </c>
      <c r="D43" s="410" t="s">
        <v>460</v>
      </c>
      <c r="E43" s="84"/>
      <c r="F43" s="84" t="s">
        <v>509</v>
      </c>
      <c r="G43" s="84"/>
      <c r="H43" s="332"/>
      <c r="I43" s="411"/>
      <c r="J43" s="46"/>
      <c r="K43" s="393" t="s">
        <v>510</v>
      </c>
      <c r="L43" s="429"/>
      <c r="M43" s="422"/>
      <c r="N43" s="46"/>
      <c r="O43" s="1596"/>
      <c r="P43" s="1599"/>
      <c r="Q43" s="46"/>
      <c r="R43" s="393" t="s">
        <v>511</v>
      </c>
      <c r="S43" s="348"/>
      <c r="T43" s="384"/>
      <c r="U43" s="852"/>
    </row>
    <row r="44" spans="1:107">
      <c r="A44" s="1442"/>
      <c r="B44" s="1442"/>
      <c r="C44" s="1401"/>
      <c r="D44" s="412" t="s">
        <v>512</v>
      </c>
      <c r="E44" s="85"/>
      <c r="F44" s="85" t="s">
        <v>509</v>
      </c>
      <c r="G44" s="85"/>
      <c r="H44" s="333"/>
      <c r="I44" s="413"/>
      <c r="J44" s="46"/>
      <c r="K44" s="394" t="s">
        <v>513</v>
      </c>
      <c r="L44" s="430" t="s">
        <v>509</v>
      </c>
      <c r="M44" s="422"/>
      <c r="N44" s="46"/>
      <c r="O44" s="1597"/>
      <c r="P44" s="1600"/>
      <c r="Q44" s="46"/>
      <c r="R44" s="394" t="s">
        <v>514</v>
      </c>
      <c r="S44" s="349"/>
      <c r="T44" s="384"/>
      <c r="U44" s="852"/>
    </row>
    <row r="45" spans="1:107">
      <c r="A45" s="1442"/>
      <c r="B45" s="1442"/>
      <c r="C45" s="1401"/>
      <c r="D45" s="412" t="s">
        <v>515</v>
      </c>
      <c r="E45" s="85"/>
      <c r="F45" s="85" t="s">
        <v>509</v>
      </c>
      <c r="G45" s="85"/>
      <c r="H45" s="333"/>
      <c r="I45" s="413"/>
      <c r="J45" s="46"/>
      <c r="K45" s="394" t="s">
        <v>516</v>
      </c>
      <c r="L45" s="430"/>
      <c r="M45" s="422"/>
      <c r="N45" s="46"/>
      <c r="O45" s="1597"/>
      <c r="P45" s="1600"/>
      <c r="Q45" s="46"/>
      <c r="R45" s="394" t="s">
        <v>518</v>
      </c>
      <c r="S45" s="349" t="s">
        <v>509</v>
      </c>
      <c r="T45" s="384"/>
      <c r="U45" s="852"/>
    </row>
    <row r="46" spans="1:107">
      <c r="A46" s="1442"/>
      <c r="B46" s="1442"/>
      <c r="C46" s="1401"/>
      <c r="D46" s="412" t="s">
        <v>520</v>
      </c>
      <c r="E46" s="85"/>
      <c r="F46" s="85" t="s">
        <v>509</v>
      </c>
      <c r="G46" s="85"/>
      <c r="H46" s="333"/>
      <c r="I46" s="413"/>
      <c r="J46" s="46"/>
      <c r="K46" s="394" t="s">
        <v>521</v>
      </c>
      <c r="L46" s="430"/>
      <c r="M46" s="422"/>
      <c r="N46" s="46"/>
      <c r="O46" s="1597"/>
      <c r="P46" s="1600"/>
      <c r="Q46" s="46"/>
      <c r="R46" s="394" t="s">
        <v>522</v>
      </c>
      <c r="S46" s="349"/>
      <c r="T46" s="384"/>
      <c r="U46" s="852"/>
    </row>
    <row r="47" spans="1:107">
      <c r="A47" s="1443"/>
      <c r="B47" s="1443"/>
      <c r="C47" s="1402"/>
      <c r="D47" s="414" t="s">
        <v>413</v>
      </c>
      <c r="E47" s="86"/>
      <c r="F47" s="86" t="s">
        <v>509</v>
      </c>
      <c r="G47" s="86"/>
      <c r="H47" s="334"/>
      <c r="I47" s="415"/>
      <c r="J47" s="46"/>
      <c r="K47" s="395" t="s">
        <v>523</v>
      </c>
      <c r="L47" s="431"/>
      <c r="M47" s="422"/>
      <c r="N47" s="46"/>
      <c r="O47" s="1598"/>
      <c r="P47" s="1601"/>
      <c r="Q47" s="46"/>
      <c r="R47" s="401" t="s">
        <v>524</v>
      </c>
      <c r="S47" s="350"/>
      <c r="T47" s="384"/>
      <c r="U47" s="852"/>
    </row>
    <row r="48" spans="1:107" s="363" customFormat="1">
      <c r="A48" s="1338">
        <v>9</v>
      </c>
      <c r="B48" s="1338" t="s">
        <v>96</v>
      </c>
      <c r="C48" s="1339" t="s">
        <v>97</v>
      </c>
      <c r="D48" s="856" t="s">
        <v>460</v>
      </c>
      <c r="E48" s="857"/>
      <c r="F48" s="857" t="s">
        <v>509</v>
      </c>
      <c r="G48" s="857"/>
      <c r="H48" s="858"/>
      <c r="I48" s="859"/>
      <c r="J48" s="860"/>
      <c r="K48" s="861" t="s">
        <v>525</v>
      </c>
      <c r="L48" s="862"/>
      <c r="M48" s="425"/>
      <c r="N48" s="45"/>
      <c r="O48" s="1547">
        <v>27</v>
      </c>
      <c r="P48" s="1538">
        <v>777119</v>
      </c>
      <c r="Q48" s="860"/>
      <c r="R48" s="399" t="s">
        <v>511</v>
      </c>
      <c r="S48" s="345"/>
      <c r="T48" s="386"/>
      <c r="U48" s="849"/>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row>
    <row r="49" spans="1:107" s="363" customFormat="1">
      <c r="A49" s="1338"/>
      <c r="B49" s="1338"/>
      <c r="C49" s="1339"/>
      <c r="D49" s="863" t="s">
        <v>512</v>
      </c>
      <c r="E49" s="864"/>
      <c r="F49" s="864" t="s">
        <v>509</v>
      </c>
      <c r="G49" s="864"/>
      <c r="H49" s="865"/>
      <c r="I49" s="866"/>
      <c r="J49" s="860"/>
      <c r="K49" s="867" t="s">
        <v>513</v>
      </c>
      <c r="L49" s="868" t="s">
        <v>509</v>
      </c>
      <c r="M49" s="424" t="s">
        <v>517</v>
      </c>
      <c r="N49" s="45"/>
      <c r="O49" s="1548"/>
      <c r="P49" s="1539"/>
      <c r="Q49" s="860"/>
      <c r="R49" s="397" t="s">
        <v>514</v>
      </c>
      <c r="S49" s="346"/>
      <c r="T49" s="386"/>
      <c r="U49" s="849"/>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4"/>
      <c r="BJ49" s="364"/>
      <c r="BK49" s="364"/>
      <c r="BL49" s="364"/>
      <c r="BM49" s="364"/>
      <c r="BN49" s="364"/>
      <c r="BO49" s="364"/>
      <c r="BP49" s="364"/>
      <c r="BQ49" s="364"/>
      <c r="BR49" s="364"/>
      <c r="BS49" s="364"/>
      <c r="BT49" s="364"/>
      <c r="BU49" s="364"/>
      <c r="BV49" s="364"/>
      <c r="BW49" s="364"/>
      <c r="BX49" s="364"/>
      <c r="BY49" s="364"/>
      <c r="BZ49" s="364"/>
      <c r="CA49" s="364"/>
      <c r="CB49" s="364"/>
      <c r="CC49" s="364"/>
      <c r="CD49" s="364"/>
      <c r="CE49" s="364"/>
      <c r="CF49" s="364"/>
      <c r="CG49" s="364"/>
      <c r="CH49" s="364"/>
      <c r="CI49" s="364"/>
      <c r="CJ49" s="364"/>
      <c r="CK49" s="364"/>
      <c r="CL49" s="364"/>
      <c r="CM49" s="364"/>
      <c r="CN49" s="364"/>
      <c r="CO49" s="364"/>
      <c r="CP49" s="364"/>
      <c r="CQ49" s="364"/>
      <c r="CR49" s="364"/>
      <c r="CS49" s="364"/>
      <c r="CT49" s="364"/>
      <c r="CU49" s="364"/>
      <c r="CV49" s="364"/>
      <c r="CW49" s="364"/>
      <c r="CX49" s="364"/>
      <c r="CY49" s="364"/>
      <c r="CZ49" s="364"/>
      <c r="DA49" s="364"/>
      <c r="DB49" s="364"/>
      <c r="DC49" s="364"/>
    </row>
    <row r="50" spans="1:107" s="363" customFormat="1">
      <c r="A50" s="1338"/>
      <c r="B50" s="1338"/>
      <c r="C50" s="1339"/>
      <c r="D50" s="863" t="s">
        <v>515</v>
      </c>
      <c r="E50" s="864"/>
      <c r="F50" s="864" t="s">
        <v>509</v>
      </c>
      <c r="G50" s="864"/>
      <c r="H50" s="865"/>
      <c r="I50" s="866"/>
      <c r="J50" s="860"/>
      <c r="K50" s="867" t="s">
        <v>516</v>
      </c>
      <c r="L50" s="868"/>
      <c r="M50" s="424"/>
      <c r="N50" s="45"/>
      <c r="O50" s="1548"/>
      <c r="P50" s="1539"/>
      <c r="Q50" s="860"/>
      <c r="R50" s="397" t="s">
        <v>518</v>
      </c>
      <c r="S50" s="346"/>
      <c r="T50" s="386"/>
      <c r="U50" s="849"/>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row>
    <row r="51" spans="1:107" s="363" customFormat="1">
      <c r="A51" s="1338"/>
      <c r="B51" s="1338"/>
      <c r="C51" s="1339"/>
      <c r="D51" s="863" t="s">
        <v>520</v>
      </c>
      <c r="E51" s="864"/>
      <c r="F51" s="864" t="s">
        <v>509</v>
      </c>
      <c r="G51" s="864"/>
      <c r="H51" s="865"/>
      <c r="I51" s="866"/>
      <c r="J51" s="860"/>
      <c r="K51" s="867" t="s">
        <v>521</v>
      </c>
      <c r="L51" s="868"/>
      <c r="M51" s="424"/>
      <c r="N51" s="45"/>
      <c r="O51" s="1548"/>
      <c r="P51" s="1539"/>
      <c r="Q51" s="860"/>
      <c r="R51" s="397" t="s">
        <v>522</v>
      </c>
      <c r="S51" s="346" t="s">
        <v>509</v>
      </c>
      <c r="T51" s="386">
        <v>4</v>
      </c>
      <c r="U51" s="849"/>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row>
    <row r="52" spans="1:107" s="363" customFormat="1">
      <c r="A52" s="1338"/>
      <c r="B52" s="1338"/>
      <c r="C52" s="1339"/>
      <c r="D52" s="869" t="s">
        <v>413</v>
      </c>
      <c r="E52" s="870"/>
      <c r="F52" s="870" t="s">
        <v>509</v>
      </c>
      <c r="G52" s="870"/>
      <c r="H52" s="871"/>
      <c r="I52" s="872"/>
      <c r="J52" s="860"/>
      <c r="K52" s="873" t="s">
        <v>523</v>
      </c>
      <c r="L52" s="874"/>
      <c r="M52" s="426"/>
      <c r="N52" s="45"/>
      <c r="O52" s="1549"/>
      <c r="P52" s="1540"/>
      <c r="Q52" s="860"/>
      <c r="R52" s="400" t="s">
        <v>524</v>
      </c>
      <c r="S52" s="347"/>
      <c r="T52" s="386"/>
      <c r="U52" s="851"/>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row>
    <row r="53" spans="1:107" s="16" customFormat="1">
      <c r="A53" s="1416">
        <v>10</v>
      </c>
      <c r="B53" s="1416" t="s">
        <v>107</v>
      </c>
      <c r="C53" s="1417" t="s">
        <v>108</v>
      </c>
      <c r="D53" s="410" t="s">
        <v>460</v>
      </c>
      <c r="E53" s="84"/>
      <c r="F53" s="84"/>
      <c r="G53" s="84" t="s">
        <v>509</v>
      </c>
      <c r="H53" s="332"/>
      <c r="I53" s="411"/>
      <c r="J53" s="46"/>
      <c r="K53" s="393" t="s">
        <v>510</v>
      </c>
      <c r="L53" s="429"/>
      <c r="M53" s="422"/>
      <c r="N53" s="46"/>
      <c r="O53" s="1541"/>
      <c r="P53" s="1544"/>
      <c r="Q53" s="46"/>
      <c r="R53" s="393" t="s">
        <v>511</v>
      </c>
      <c r="S53" s="348"/>
      <c r="T53" s="384"/>
      <c r="U53" s="852"/>
    </row>
    <row r="54" spans="1:107" s="16" customFormat="1">
      <c r="A54" s="1416"/>
      <c r="B54" s="1416"/>
      <c r="C54" s="1417"/>
      <c r="D54" s="412" t="s">
        <v>512</v>
      </c>
      <c r="E54" s="85"/>
      <c r="F54" s="85"/>
      <c r="G54" s="85" t="s">
        <v>509</v>
      </c>
      <c r="H54" s="333"/>
      <c r="I54" s="413"/>
      <c r="J54" s="46"/>
      <c r="K54" s="394" t="s">
        <v>513</v>
      </c>
      <c r="L54" s="430" t="s">
        <v>509</v>
      </c>
      <c r="M54" s="422"/>
      <c r="N54" s="46"/>
      <c r="O54" s="1542"/>
      <c r="P54" s="1545"/>
      <c r="Q54" s="46"/>
      <c r="R54" s="394" t="s">
        <v>514</v>
      </c>
      <c r="S54" s="349"/>
      <c r="T54" s="384"/>
      <c r="U54" s="852"/>
    </row>
    <row r="55" spans="1:107" s="16" customFormat="1">
      <c r="A55" s="1416"/>
      <c r="B55" s="1416"/>
      <c r="C55" s="1417"/>
      <c r="D55" s="412" t="s">
        <v>515</v>
      </c>
      <c r="E55" s="85"/>
      <c r="F55" s="85"/>
      <c r="G55" s="85" t="s">
        <v>509</v>
      </c>
      <c r="H55" s="333"/>
      <c r="I55" s="413"/>
      <c r="J55" s="46"/>
      <c r="K55" s="394" t="s">
        <v>516</v>
      </c>
      <c r="L55" s="430"/>
      <c r="M55" s="422"/>
      <c r="N55" s="46"/>
      <c r="O55" s="1542"/>
      <c r="P55" s="1545"/>
      <c r="Q55" s="46"/>
      <c r="R55" s="394" t="s">
        <v>518</v>
      </c>
      <c r="S55" s="349"/>
      <c r="T55" s="384"/>
      <c r="U55" s="852"/>
    </row>
    <row r="56" spans="1:107" s="16" customFormat="1">
      <c r="A56" s="1416"/>
      <c r="B56" s="1416"/>
      <c r="C56" s="1417"/>
      <c r="D56" s="412" t="s">
        <v>520</v>
      </c>
      <c r="E56" s="85"/>
      <c r="F56" s="85"/>
      <c r="G56" s="85" t="s">
        <v>509</v>
      </c>
      <c r="H56" s="333"/>
      <c r="I56" s="413"/>
      <c r="J56" s="46"/>
      <c r="K56" s="394" t="s">
        <v>521</v>
      </c>
      <c r="L56" s="430"/>
      <c r="M56" s="422"/>
      <c r="N56" s="46"/>
      <c r="O56" s="1542"/>
      <c r="P56" s="1545"/>
      <c r="Q56" s="46"/>
      <c r="R56" s="394" t="s">
        <v>522</v>
      </c>
      <c r="S56" s="349" t="s">
        <v>509</v>
      </c>
      <c r="T56" s="384"/>
      <c r="U56" s="852"/>
    </row>
    <row r="57" spans="1:107" s="16" customFormat="1">
      <c r="A57" s="1416"/>
      <c r="B57" s="1416"/>
      <c r="C57" s="1417"/>
      <c r="D57" s="414" t="s">
        <v>413</v>
      </c>
      <c r="E57" s="86"/>
      <c r="F57" s="86"/>
      <c r="G57" s="86" t="s">
        <v>509</v>
      </c>
      <c r="H57" s="334"/>
      <c r="I57" s="415"/>
      <c r="J57" s="46"/>
      <c r="K57" s="395" t="s">
        <v>523</v>
      </c>
      <c r="L57" s="431"/>
      <c r="M57" s="422"/>
      <c r="N57" s="46"/>
      <c r="O57" s="1543"/>
      <c r="P57" s="1546"/>
      <c r="Q57" s="46"/>
      <c r="R57" s="395" t="s">
        <v>524</v>
      </c>
      <c r="S57" s="376"/>
      <c r="T57" s="384"/>
      <c r="U57" s="852"/>
    </row>
    <row r="58" spans="1:107">
      <c r="A58" s="1338">
        <v>11</v>
      </c>
      <c r="B58" s="1338" t="s">
        <v>115</v>
      </c>
      <c r="C58" s="1339" t="s">
        <v>116</v>
      </c>
      <c r="D58" s="416" t="s">
        <v>460</v>
      </c>
      <c r="E58" s="284"/>
      <c r="F58" s="284" t="s">
        <v>509</v>
      </c>
      <c r="G58" s="284"/>
      <c r="H58" s="329"/>
      <c r="I58" s="417"/>
      <c r="J58" s="45"/>
      <c r="K58" s="399" t="s">
        <v>510</v>
      </c>
      <c r="L58" s="432" t="s">
        <v>328</v>
      </c>
      <c r="M58" s="423"/>
      <c r="N58" s="45"/>
      <c r="O58" s="1532"/>
      <c r="P58" s="1535"/>
      <c r="Q58" s="45"/>
      <c r="R58" s="396" t="s">
        <v>511</v>
      </c>
      <c r="S58" s="377"/>
      <c r="T58" s="385"/>
      <c r="U58" s="875"/>
    </row>
    <row r="59" spans="1:107">
      <c r="A59" s="1338"/>
      <c r="B59" s="1338"/>
      <c r="C59" s="1339"/>
      <c r="D59" s="418" t="s">
        <v>512</v>
      </c>
      <c r="E59" s="285"/>
      <c r="F59" s="285" t="s">
        <v>509</v>
      </c>
      <c r="G59" s="285"/>
      <c r="H59" s="330"/>
      <c r="I59" s="419"/>
      <c r="J59" s="45"/>
      <c r="K59" s="397" t="s">
        <v>513</v>
      </c>
      <c r="L59" s="433" t="s">
        <v>328</v>
      </c>
      <c r="M59" s="424"/>
      <c r="N59" s="45"/>
      <c r="O59" s="1533"/>
      <c r="P59" s="1536"/>
      <c r="Q59" s="45"/>
      <c r="R59" s="397" t="s">
        <v>514</v>
      </c>
      <c r="S59" s="346"/>
      <c r="T59" s="386"/>
      <c r="U59" s="849"/>
    </row>
    <row r="60" spans="1:107">
      <c r="A60" s="1338"/>
      <c r="B60" s="1338"/>
      <c r="C60" s="1339"/>
      <c r="D60" s="418" t="s">
        <v>515</v>
      </c>
      <c r="E60" s="285"/>
      <c r="F60" s="285" t="s">
        <v>509</v>
      </c>
      <c r="G60" s="285"/>
      <c r="H60" s="330"/>
      <c r="I60" s="419"/>
      <c r="J60" s="45"/>
      <c r="K60" s="397" t="s">
        <v>516</v>
      </c>
      <c r="L60" s="433" t="s">
        <v>328</v>
      </c>
      <c r="M60" s="424"/>
      <c r="N60" s="45"/>
      <c r="O60" s="1533"/>
      <c r="P60" s="1536"/>
      <c r="Q60" s="45"/>
      <c r="R60" s="397" t="s">
        <v>518</v>
      </c>
      <c r="S60" s="346"/>
      <c r="T60" s="386"/>
      <c r="U60" s="849"/>
    </row>
    <row r="61" spans="1:107">
      <c r="A61" s="1338"/>
      <c r="B61" s="1338"/>
      <c r="C61" s="1339"/>
      <c r="D61" s="418" t="s">
        <v>520</v>
      </c>
      <c r="E61" s="285"/>
      <c r="F61" s="285" t="s">
        <v>509</v>
      </c>
      <c r="G61" s="285"/>
      <c r="H61" s="330"/>
      <c r="I61" s="419"/>
      <c r="J61" s="45"/>
      <c r="K61" s="397" t="s">
        <v>521</v>
      </c>
      <c r="L61" s="433" t="s">
        <v>509</v>
      </c>
      <c r="M61" s="424"/>
      <c r="N61" s="45"/>
      <c r="O61" s="1533"/>
      <c r="P61" s="1536"/>
      <c r="Q61" s="45"/>
      <c r="R61" s="397" t="s">
        <v>522</v>
      </c>
      <c r="S61" s="346" t="s">
        <v>509</v>
      </c>
      <c r="T61" s="386"/>
      <c r="U61" s="849"/>
    </row>
    <row r="62" spans="1:107">
      <c r="A62" s="1338"/>
      <c r="B62" s="1338"/>
      <c r="C62" s="1339"/>
      <c r="D62" s="420" t="s">
        <v>413</v>
      </c>
      <c r="E62" s="286"/>
      <c r="F62" s="286"/>
      <c r="G62" s="286"/>
      <c r="H62" s="331"/>
      <c r="I62" s="421"/>
      <c r="J62" s="45"/>
      <c r="K62" s="407" t="s">
        <v>523</v>
      </c>
      <c r="L62" s="434" t="s">
        <v>328</v>
      </c>
      <c r="M62" s="424"/>
      <c r="N62" s="45"/>
      <c r="O62" s="1534"/>
      <c r="P62" s="1537"/>
      <c r="Q62" s="45"/>
      <c r="R62" s="398" t="s">
        <v>524</v>
      </c>
      <c r="S62" s="378"/>
      <c r="T62" s="387"/>
      <c r="U62" s="876"/>
    </row>
    <row r="63" spans="1:107" s="16" customFormat="1">
      <c r="A63" s="1416">
        <v>12</v>
      </c>
      <c r="B63" s="1416" t="s">
        <v>125</v>
      </c>
      <c r="C63" s="1417" t="s">
        <v>126</v>
      </c>
      <c r="D63" s="410" t="s">
        <v>460</v>
      </c>
      <c r="E63" s="84"/>
      <c r="F63" s="877"/>
      <c r="G63" s="84" t="s">
        <v>509</v>
      </c>
      <c r="H63" s="878"/>
      <c r="I63" s="879"/>
      <c r="J63" s="46"/>
      <c r="K63" s="393" t="s">
        <v>510</v>
      </c>
      <c r="L63" s="429" t="s">
        <v>328</v>
      </c>
      <c r="M63" s="427"/>
      <c r="N63" s="46"/>
      <c r="O63" s="1541">
        <v>250</v>
      </c>
      <c r="P63" s="1544">
        <v>536</v>
      </c>
      <c r="Q63" s="46"/>
      <c r="R63" s="880" t="s">
        <v>511</v>
      </c>
      <c r="S63" s="881"/>
      <c r="T63" s="384"/>
      <c r="U63" s="852"/>
    </row>
    <row r="64" spans="1:107" s="16" customFormat="1">
      <c r="A64" s="1416"/>
      <c r="B64" s="1416"/>
      <c r="C64" s="1417"/>
      <c r="D64" s="412" t="s">
        <v>512</v>
      </c>
      <c r="E64" s="85"/>
      <c r="F64" s="85" t="s">
        <v>509</v>
      </c>
      <c r="G64" s="85"/>
      <c r="H64" s="333"/>
      <c r="I64" s="413"/>
      <c r="J64" s="46"/>
      <c r="K64" s="394" t="s">
        <v>513</v>
      </c>
      <c r="L64" s="430" t="s">
        <v>509</v>
      </c>
      <c r="M64" s="422" t="s">
        <v>526</v>
      </c>
      <c r="N64" s="46"/>
      <c r="O64" s="1542"/>
      <c r="P64" s="1545"/>
      <c r="Q64" s="46"/>
      <c r="R64" s="394" t="s">
        <v>514</v>
      </c>
      <c r="S64" s="349"/>
      <c r="T64" s="384"/>
      <c r="U64" s="852"/>
    </row>
    <row r="65" spans="1:21" s="16" customFormat="1">
      <c r="A65" s="1416"/>
      <c r="B65" s="1416"/>
      <c r="C65" s="1417"/>
      <c r="D65" s="412" t="s">
        <v>515</v>
      </c>
      <c r="E65" s="85"/>
      <c r="F65" s="85" t="s">
        <v>509</v>
      </c>
      <c r="G65" s="85"/>
      <c r="H65" s="333"/>
      <c r="I65" s="413"/>
      <c r="J65" s="46"/>
      <c r="K65" s="394" t="s">
        <v>516</v>
      </c>
      <c r="L65" s="430" t="s">
        <v>328</v>
      </c>
      <c r="M65" s="422"/>
      <c r="N65" s="46"/>
      <c r="O65" s="1542"/>
      <c r="P65" s="1545"/>
      <c r="Q65" s="46"/>
      <c r="R65" s="394" t="s">
        <v>518</v>
      </c>
      <c r="S65" s="349" t="s">
        <v>509</v>
      </c>
      <c r="T65" s="384" t="s">
        <v>527</v>
      </c>
      <c r="U65" s="852"/>
    </row>
    <row r="66" spans="1:21" s="16" customFormat="1">
      <c r="A66" s="1416"/>
      <c r="B66" s="1416"/>
      <c r="C66" s="1417"/>
      <c r="D66" s="412" t="s">
        <v>520</v>
      </c>
      <c r="E66" s="85"/>
      <c r="F66" s="877"/>
      <c r="G66" s="85" t="s">
        <v>509</v>
      </c>
      <c r="H66" s="333"/>
      <c r="I66" s="413"/>
      <c r="J66" s="46"/>
      <c r="K66" s="394" t="s">
        <v>521</v>
      </c>
      <c r="L66" s="430" t="s">
        <v>328</v>
      </c>
      <c r="M66" s="422"/>
      <c r="N66" s="46"/>
      <c r="O66" s="1542"/>
      <c r="P66" s="1545"/>
      <c r="Q66" s="46"/>
      <c r="R66" s="394" t="s">
        <v>522</v>
      </c>
      <c r="S66" s="349"/>
      <c r="T66" s="384"/>
      <c r="U66" s="852"/>
    </row>
    <row r="67" spans="1:21" s="16" customFormat="1">
      <c r="A67" s="1416"/>
      <c r="B67" s="1416"/>
      <c r="C67" s="1417"/>
      <c r="D67" s="414" t="s">
        <v>413</v>
      </c>
      <c r="E67" s="86"/>
      <c r="F67" s="86" t="s">
        <v>509</v>
      </c>
      <c r="G67" s="86"/>
      <c r="H67" s="334"/>
      <c r="I67" s="415"/>
      <c r="J67" s="46"/>
      <c r="K67" s="395" t="s">
        <v>523</v>
      </c>
      <c r="L67" s="431" t="s">
        <v>328</v>
      </c>
      <c r="M67" s="428"/>
      <c r="N67" s="46"/>
      <c r="O67" s="1543"/>
      <c r="P67" s="1546"/>
      <c r="Q67" s="46"/>
      <c r="R67" s="401" t="s">
        <v>524</v>
      </c>
      <c r="S67" s="350"/>
      <c r="T67" s="384"/>
      <c r="U67" s="852"/>
    </row>
    <row r="68" spans="1:21">
      <c r="A68" s="1338">
        <v>13</v>
      </c>
      <c r="B68" s="1338" t="s">
        <v>135</v>
      </c>
      <c r="C68" s="1339" t="s">
        <v>136</v>
      </c>
      <c r="D68" s="416" t="s">
        <v>460</v>
      </c>
      <c r="E68" s="284"/>
      <c r="F68" s="284" t="s">
        <v>509</v>
      </c>
      <c r="G68" s="284"/>
      <c r="H68" s="329"/>
      <c r="I68" s="417"/>
      <c r="J68" s="45"/>
      <c r="K68" s="399" t="s">
        <v>510</v>
      </c>
      <c r="L68" s="432" t="s">
        <v>328</v>
      </c>
      <c r="M68" s="425"/>
      <c r="N68" s="45"/>
      <c r="O68" s="1547"/>
      <c r="P68" s="1538"/>
      <c r="Q68" s="45"/>
      <c r="R68" s="399" t="s">
        <v>511</v>
      </c>
      <c r="S68" s="345"/>
      <c r="T68" s="385"/>
      <c r="U68" s="882"/>
    </row>
    <row r="69" spans="1:21">
      <c r="A69" s="1338"/>
      <c r="B69" s="1338"/>
      <c r="C69" s="1339"/>
      <c r="D69" s="418" t="s">
        <v>512</v>
      </c>
      <c r="E69" s="285"/>
      <c r="F69" s="285" t="s">
        <v>509</v>
      </c>
      <c r="G69" s="285"/>
      <c r="H69" s="330"/>
      <c r="I69" s="419"/>
      <c r="J69" s="45"/>
      <c r="K69" s="397" t="s">
        <v>513</v>
      </c>
      <c r="L69" s="433" t="s">
        <v>509</v>
      </c>
      <c r="M69" s="424"/>
      <c r="N69" s="45"/>
      <c r="O69" s="1548"/>
      <c r="P69" s="1539"/>
      <c r="Q69" s="45"/>
      <c r="R69" s="397" t="s">
        <v>514</v>
      </c>
      <c r="S69" s="346"/>
      <c r="T69" s="386"/>
      <c r="U69" s="852"/>
    </row>
    <row r="70" spans="1:21">
      <c r="A70" s="1338"/>
      <c r="B70" s="1338"/>
      <c r="C70" s="1339"/>
      <c r="D70" s="418" t="s">
        <v>515</v>
      </c>
      <c r="E70" s="285"/>
      <c r="F70" s="285" t="s">
        <v>509</v>
      </c>
      <c r="G70" s="285"/>
      <c r="H70" s="330"/>
      <c r="I70" s="419"/>
      <c r="J70" s="45"/>
      <c r="K70" s="397" t="s">
        <v>516</v>
      </c>
      <c r="L70" s="433" t="s">
        <v>328</v>
      </c>
      <c r="M70" s="424"/>
      <c r="N70" s="45"/>
      <c r="O70" s="1548"/>
      <c r="P70" s="1539"/>
      <c r="Q70" s="45"/>
      <c r="R70" s="397" t="s">
        <v>518</v>
      </c>
      <c r="S70" s="346" t="s">
        <v>509</v>
      </c>
      <c r="T70" s="386"/>
      <c r="U70" s="852"/>
    </row>
    <row r="71" spans="1:21">
      <c r="A71" s="1338"/>
      <c r="B71" s="1338"/>
      <c r="C71" s="1339"/>
      <c r="D71" s="418" t="s">
        <v>520</v>
      </c>
      <c r="E71" s="285"/>
      <c r="F71" s="285" t="s">
        <v>509</v>
      </c>
      <c r="G71" s="285"/>
      <c r="H71" s="330"/>
      <c r="I71" s="419"/>
      <c r="J71" s="45"/>
      <c r="K71" s="397" t="s">
        <v>521</v>
      </c>
      <c r="L71" s="433"/>
      <c r="M71" s="424"/>
      <c r="N71" s="45"/>
      <c r="O71" s="1548"/>
      <c r="P71" s="1539"/>
      <c r="Q71" s="45"/>
      <c r="R71" s="397" t="s">
        <v>522</v>
      </c>
      <c r="S71" s="346"/>
      <c r="T71" s="386"/>
      <c r="U71" s="852"/>
    </row>
    <row r="72" spans="1:21">
      <c r="A72" s="1338"/>
      <c r="B72" s="1338"/>
      <c r="C72" s="1339"/>
      <c r="D72" s="420" t="s">
        <v>413</v>
      </c>
      <c r="E72" s="286"/>
      <c r="F72" s="286" t="s">
        <v>509</v>
      </c>
      <c r="G72" s="286"/>
      <c r="H72" s="331"/>
      <c r="I72" s="421"/>
      <c r="J72" s="45"/>
      <c r="K72" s="407" t="s">
        <v>523</v>
      </c>
      <c r="L72" s="434" t="s">
        <v>328</v>
      </c>
      <c r="M72" s="426"/>
      <c r="N72" s="45"/>
      <c r="O72" s="1549"/>
      <c r="P72" s="1540"/>
      <c r="Q72" s="45"/>
      <c r="R72" s="400" t="s">
        <v>524</v>
      </c>
      <c r="S72" s="347"/>
      <c r="T72" s="387"/>
      <c r="U72" s="883"/>
    </row>
    <row r="73" spans="1:21" s="16" customFormat="1">
      <c r="A73" s="1416">
        <v>14</v>
      </c>
      <c r="B73" s="1416" t="s">
        <v>145</v>
      </c>
      <c r="C73" s="1417" t="s">
        <v>146</v>
      </c>
      <c r="D73" s="410" t="s">
        <v>460</v>
      </c>
      <c r="E73" s="84"/>
      <c r="F73" s="84"/>
      <c r="G73" s="84" t="s">
        <v>509</v>
      </c>
      <c r="H73" s="332"/>
      <c r="I73" s="411"/>
      <c r="J73" s="46"/>
      <c r="K73" s="393" t="s">
        <v>510</v>
      </c>
      <c r="L73" s="429" t="s">
        <v>328</v>
      </c>
      <c r="M73" s="422"/>
      <c r="N73" s="46"/>
      <c r="O73" s="1541">
        <v>1051</v>
      </c>
      <c r="P73" s="1544">
        <v>234</v>
      </c>
      <c r="Q73" s="46"/>
      <c r="R73" s="393" t="s">
        <v>511</v>
      </c>
      <c r="S73" s="349"/>
      <c r="T73" s="384"/>
      <c r="U73" s="852"/>
    </row>
    <row r="74" spans="1:21" s="16" customFormat="1">
      <c r="A74" s="1416"/>
      <c r="B74" s="1416"/>
      <c r="C74" s="1417"/>
      <c r="D74" s="412" t="s">
        <v>512</v>
      </c>
      <c r="E74" s="85"/>
      <c r="F74" s="85"/>
      <c r="G74" s="85" t="s">
        <v>509</v>
      </c>
      <c r="H74" s="333"/>
      <c r="I74" s="413"/>
      <c r="J74" s="46"/>
      <c r="K74" s="394" t="s">
        <v>513</v>
      </c>
      <c r="L74" s="430" t="s">
        <v>328</v>
      </c>
      <c r="M74" s="422"/>
      <c r="N74" s="46"/>
      <c r="O74" s="1542"/>
      <c r="P74" s="1545"/>
      <c r="Q74" s="46"/>
      <c r="R74" s="394" t="s">
        <v>514</v>
      </c>
      <c r="S74" s="349"/>
      <c r="T74" s="384"/>
      <c r="U74" s="852"/>
    </row>
    <row r="75" spans="1:21" s="16" customFormat="1">
      <c r="A75" s="1416"/>
      <c r="B75" s="1416"/>
      <c r="C75" s="1417"/>
      <c r="D75" s="412" t="s">
        <v>515</v>
      </c>
      <c r="E75" s="85"/>
      <c r="F75" s="85"/>
      <c r="G75" s="85" t="s">
        <v>509</v>
      </c>
      <c r="H75" s="333"/>
      <c r="I75" s="413"/>
      <c r="J75" s="46"/>
      <c r="K75" s="394" t="s">
        <v>516</v>
      </c>
      <c r="L75" s="430" t="s">
        <v>328</v>
      </c>
      <c r="M75" s="422"/>
      <c r="N75" s="46"/>
      <c r="O75" s="1542"/>
      <c r="P75" s="1545"/>
      <c r="Q75" s="46"/>
      <c r="R75" s="394" t="s">
        <v>518</v>
      </c>
      <c r="S75" s="349" t="s">
        <v>509</v>
      </c>
      <c r="T75" s="384"/>
      <c r="U75" s="852"/>
    </row>
    <row r="76" spans="1:21" s="16" customFormat="1">
      <c r="A76" s="1416"/>
      <c r="B76" s="1416"/>
      <c r="C76" s="1417"/>
      <c r="D76" s="412" t="s">
        <v>520</v>
      </c>
      <c r="E76" s="85"/>
      <c r="F76" s="85"/>
      <c r="G76" s="85" t="s">
        <v>509</v>
      </c>
      <c r="H76" s="333"/>
      <c r="I76" s="413"/>
      <c r="J76" s="46"/>
      <c r="K76" s="394" t="s">
        <v>521</v>
      </c>
      <c r="L76" s="430" t="s">
        <v>509</v>
      </c>
      <c r="M76" s="422"/>
      <c r="N76" s="46"/>
      <c r="O76" s="1542"/>
      <c r="P76" s="1545"/>
      <c r="Q76" s="46"/>
      <c r="R76" s="394" t="s">
        <v>522</v>
      </c>
      <c r="S76" s="884"/>
      <c r="T76" s="384"/>
      <c r="U76" s="852"/>
    </row>
    <row r="77" spans="1:21" s="16" customFormat="1">
      <c r="A77" s="1416"/>
      <c r="B77" s="1416"/>
      <c r="C77" s="1417"/>
      <c r="D77" s="414" t="s">
        <v>413</v>
      </c>
      <c r="E77" s="86"/>
      <c r="F77" s="86"/>
      <c r="G77" s="86" t="s">
        <v>509</v>
      </c>
      <c r="H77" s="334"/>
      <c r="I77" s="415"/>
      <c r="J77" s="46"/>
      <c r="K77" s="395" t="s">
        <v>523</v>
      </c>
      <c r="L77" s="431" t="s">
        <v>328</v>
      </c>
      <c r="M77" s="422"/>
      <c r="N77" s="46"/>
      <c r="O77" s="1543"/>
      <c r="P77" s="1546"/>
      <c r="Q77" s="46"/>
      <c r="R77" s="401" t="s">
        <v>524</v>
      </c>
      <c r="S77" s="885"/>
      <c r="T77" s="384"/>
      <c r="U77" s="852"/>
    </row>
    <row r="78" spans="1:21" s="16" customFormat="1">
      <c r="A78" s="1338">
        <v>15</v>
      </c>
      <c r="B78" s="1338" t="s">
        <v>150</v>
      </c>
      <c r="C78" s="1339" t="s">
        <v>151</v>
      </c>
      <c r="D78" s="416" t="s">
        <v>460</v>
      </c>
      <c r="E78" s="284"/>
      <c r="F78" s="284" t="s">
        <v>509</v>
      </c>
      <c r="G78" s="284"/>
      <c r="H78" s="329"/>
      <c r="I78" s="417"/>
      <c r="J78" s="46"/>
      <c r="K78" s="399" t="s">
        <v>510</v>
      </c>
      <c r="L78" s="432" t="s">
        <v>509</v>
      </c>
      <c r="M78" s="425"/>
      <c r="N78" s="46"/>
      <c r="O78" s="1550">
        <v>77</v>
      </c>
      <c r="P78" s="1553">
        <v>1012959</v>
      </c>
      <c r="Q78" s="46"/>
      <c r="R78" s="399" t="s">
        <v>511</v>
      </c>
      <c r="S78" s="345"/>
      <c r="T78" s="385"/>
      <c r="U78" s="882"/>
    </row>
    <row r="79" spans="1:21" s="16" customFormat="1">
      <c r="A79" s="1338"/>
      <c r="B79" s="1338"/>
      <c r="C79" s="1339"/>
      <c r="D79" s="418" t="s">
        <v>512</v>
      </c>
      <c r="E79" s="285"/>
      <c r="F79" s="285" t="s">
        <v>509</v>
      </c>
      <c r="G79" s="285"/>
      <c r="H79" s="330"/>
      <c r="I79" s="419"/>
      <c r="J79" s="46"/>
      <c r="K79" s="397" t="s">
        <v>513</v>
      </c>
      <c r="L79" s="433" t="s">
        <v>328</v>
      </c>
      <c r="M79" s="424"/>
      <c r="N79" s="46"/>
      <c r="O79" s="1551"/>
      <c r="P79" s="1554"/>
      <c r="Q79" s="46"/>
      <c r="R79" s="397" t="s">
        <v>514</v>
      </c>
      <c r="S79" s="346"/>
      <c r="T79" s="386"/>
      <c r="U79" s="852"/>
    </row>
    <row r="80" spans="1:21" s="16" customFormat="1">
      <c r="A80" s="1338"/>
      <c r="B80" s="1338"/>
      <c r="C80" s="1339"/>
      <c r="D80" s="418" t="s">
        <v>515</v>
      </c>
      <c r="E80" s="285"/>
      <c r="F80" s="285" t="s">
        <v>509</v>
      </c>
      <c r="G80" s="285"/>
      <c r="H80" s="330"/>
      <c r="I80" s="419"/>
      <c r="J80" s="46"/>
      <c r="K80" s="397" t="s">
        <v>516</v>
      </c>
      <c r="L80" s="433" t="s">
        <v>328</v>
      </c>
      <c r="M80" s="424"/>
      <c r="N80" s="46"/>
      <c r="O80" s="1551"/>
      <c r="P80" s="1554"/>
      <c r="Q80" s="46"/>
      <c r="R80" s="397" t="s">
        <v>518</v>
      </c>
      <c r="S80" s="346"/>
      <c r="T80" s="386"/>
      <c r="U80" s="852"/>
    </row>
    <row r="81" spans="1:21" s="16" customFormat="1" ht="13.35" customHeight="1">
      <c r="A81" s="1338"/>
      <c r="B81" s="1338"/>
      <c r="C81" s="1339"/>
      <c r="D81" s="418" t="s">
        <v>520</v>
      </c>
      <c r="E81" s="285"/>
      <c r="F81" s="285" t="s">
        <v>509</v>
      </c>
      <c r="G81" s="285"/>
      <c r="H81" s="330"/>
      <c r="I81" s="419"/>
      <c r="J81" s="46"/>
      <c r="K81" s="397" t="s">
        <v>521</v>
      </c>
      <c r="L81" s="433" t="s">
        <v>328</v>
      </c>
      <c r="M81" s="424"/>
      <c r="N81" s="46"/>
      <c r="O81" s="1551"/>
      <c r="P81" s="1554"/>
      <c r="Q81" s="46"/>
      <c r="R81" s="397" t="s">
        <v>522</v>
      </c>
      <c r="S81" s="346" t="s">
        <v>509</v>
      </c>
      <c r="T81" s="386"/>
      <c r="U81" s="852"/>
    </row>
    <row r="82" spans="1:21" s="16" customFormat="1">
      <c r="A82" s="1338"/>
      <c r="B82" s="1338"/>
      <c r="C82" s="1339"/>
      <c r="D82" s="420" t="s">
        <v>413</v>
      </c>
      <c r="E82" s="286"/>
      <c r="F82" s="286" t="s">
        <v>509</v>
      </c>
      <c r="G82" s="286"/>
      <c r="H82" s="331"/>
      <c r="I82" s="421"/>
      <c r="J82" s="46"/>
      <c r="K82" s="407" t="s">
        <v>523</v>
      </c>
      <c r="L82" s="433" t="s">
        <v>328</v>
      </c>
      <c r="M82" s="426"/>
      <c r="N82" s="46"/>
      <c r="O82" s="1552"/>
      <c r="P82" s="1555"/>
      <c r="Q82" s="46"/>
      <c r="R82" s="400" t="s">
        <v>524</v>
      </c>
      <c r="S82" s="347"/>
      <c r="T82" s="387"/>
      <c r="U82" s="883"/>
    </row>
    <row r="83" spans="1:21" s="16" customFormat="1">
      <c r="A83" s="1435">
        <v>16</v>
      </c>
      <c r="B83" s="1435" t="s">
        <v>158</v>
      </c>
      <c r="C83" s="1436" t="s">
        <v>159</v>
      </c>
      <c r="D83" s="856" t="s">
        <v>460</v>
      </c>
      <c r="E83" s="857"/>
      <c r="F83" s="857" t="s">
        <v>509</v>
      </c>
      <c r="G83" s="857"/>
      <c r="H83" s="858"/>
      <c r="I83" s="859"/>
      <c r="J83" s="860"/>
      <c r="K83" s="861" t="s">
        <v>510</v>
      </c>
      <c r="L83" s="862"/>
      <c r="M83" s="422"/>
      <c r="N83" s="46"/>
      <c r="O83" s="1541">
        <v>559</v>
      </c>
      <c r="P83" s="1544">
        <v>895131</v>
      </c>
      <c r="Q83" s="45"/>
      <c r="R83" s="393" t="s">
        <v>511</v>
      </c>
      <c r="S83" s="348"/>
      <c r="T83" s="384"/>
      <c r="U83" s="852"/>
    </row>
    <row r="84" spans="1:21" s="16" customFormat="1">
      <c r="A84" s="1435"/>
      <c r="B84" s="1435"/>
      <c r="C84" s="1436"/>
      <c r="D84" s="863" t="s">
        <v>512</v>
      </c>
      <c r="E84" s="864"/>
      <c r="F84" s="864" t="s">
        <v>105</v>
      </c>
      <c r="G84" s="864"/>
      <c r="H84" s="865"/>
      <c r="I84" s="866"/>
      <c r="J84" s="860"/>
      <c r="K84" s="867" t="s">
        <v>513</v>
      </c>
      <c r="L84" s="868" t="s">
        <v>509</v>
      </c>
      <c r="M84" s="422"/>
      <c r="N84" s="46"/>
      <c r="O84" s="1542"/>
      <c r="P84" s="1545"/>
      <c r="Q84" s="45"/>
      <c r="R84" s="394" t="s">
        <v>514</v>
      </c>
      <c r="S84" s="349"/>
      <c r="T84" s="384"/>
      <c r="U84" s="852"/>
    </row>
    <row r="85" spans="1:21" s="16" customFormat="1">
      <c r="A85" s="1435"/>
      <c r="B85" s="1435"/>
      <c r="C85" s="1436"/>
      <c r="D85" s="863" t="s">
        <v>515</v>
      </c>
      <c r="E85" s="864"/>
      <c r="F85" s="864" t="s">
        <v>509</v>
      </c>
      <c r="G85" s="864"/>
      <c r="H85" s="865"/>
      <c r="I85" s="866"/>
      <c r="J85" s="860"/>
      <c r="K85" s="867" t="s">
        <v>516</v>
      </c>
      <c r="L85" s="868"/>
      <c r="M85" s="422"/>
      <c r="N85" s="46"/>
      <c r="O85" s="1542"/>
      <c r="P85" s="1545"/>
      <c r="Q85" s="45"/>
      <c r="R85" s="394" t="s">
        <v>518</v>
      </c>
      <c r="S85" s="349" t="s">
        <v>509</v>
      </c>
      <c r="T85" s="384">
        <v>1</v>
      </c>
      <c r="U85" s="852" t="s">
        <v>40</v>
      </c>
    </row>
    <row r="86" spans="1:21" s="16" customFormat="1">
      <c r="A86" s="1435"/>
      <c r="B86" s="1435"/>
      <c r="C86" s="1436"/>
      <c r="D86" s="863" t="s">
        <v>520</v>
      </c>
      <c r="E86" s="864"/>
      <c r="F86" s="864" t="s">
        <v>509</v>
      </c>
      <c r="G86" s="864"/>
      <c r="H86" s="865"/>
      <c r="I86" s="866"/>
      <c r="J86" s="860"/>
      <c r="K86" s="867" t="s">
        <v>521</v>
      </c>
      <c r="L86" s="868"/>
      <c r="M86" s="422"/>
      <c r="N86" s="46"/>
      <c r="O86" s="1542"/>
      <c r="P86" s="1545"/>
      <c r="Q86" s="45"/>
      <c r="R86" s="394" t="s">
        <v>522</v>
      </c>
      <c r="S86" s="349"/>
      <c r="T86" s="384"/>
      <c r="U86" s="852"/>
    </row>
    <row r="87" spans="1:21" s="16" customFormat="1">
      <c r="A87" s="1435"/>
      <c r="B87" s="1435"/>
      <c r="C87" s="1436"/>
      <c r="D87" s="869" t="s">
        <v>413</v>
      </c>
      <c r="E87" s="870"/>
      <c r="F87" s="870" t="s">
        <v>509</v>
      </c>
      <c r="G87" s="870"/>
      <c r="H87" s="871"/>
      <c r="I87" s="872"/>
      <c r="J87" s="860"/>
      <c r="K87" s="873" t="s">
        <v>523</v>
      </c>
      <c r="L87" s="874"/>
      <c r="M87" s="422"/>
      <c r="N87" s="46"/>
      <c r="O87" s="1543"/>
      <c r="P87" s="1546"/>
      <c r="Q87" s="45"/>
      <c r="R87" s="401" t="s">
        <v>524</v>
      </c>
      <c r="S87" s="350"/>
      <c r="T87" s="384"/>
      <c r="U87" s="852"/>
    </row>
    <row r="88" spans="1:21" s="364" customFormat="1">
      <c r="A88" s="1338">
        <v>17</v>
      </c>
      <c r="B88" s="1338" t="s">
        <v>167</v>
      </c>
      <c r="C88" s="1339" t="s">
        <v>168</v>
      </c>
      <c r="D88" s="416" t="s">
        <v>460</v>
      </c>
      <c r="E88" s="284"/>
      <c r="F88" s="284"/>
      <c r="G88" s="284" t="s">
        <v>509</v>
      </c>
      <c r="H88" s="329"/>
      <c r="I88" s="417"/>
      <c r="J88" s="46"/>
      <c r="K88" s="399" t="s">
        <v>510</v>
      </c>
      <c r="L88" s="432"/>
      <c r="M88" s="425"/>
      <c r="N88" s="46"/>
      <c r="O88" s="1547">
        <v>7448</v>
      </c>
      <c r="P88" s="1538">
        <v>1827</v>
      </c>
      <c r="Q88" s="46"/>
      <c r="R88" s="399" t="s">
        <v>511</v>
      </c>
      <c r="S88" s="345"/>
      <c r="T88" s="385"/>
      <c r="U88" s="882"/>
    </row>
    <row r="89" spans="1:21" s="364" customFormat="1">
      <c r="A89" s="1338"/>
      <c r="B89" s="1338"/>
      <c r="C89" s="1339"/>
      <c r="D89" s="418" t="s">
        <v>512</v>
      </c>
      <c r="E89" s="285"/>
      <c r="F89" s="285"/>
      <c r="G89" s="285" t="s">
        <v>509</v>
      </c>
      <c r="H89" s="330"/>
      <c r="I89" s="419"/>
      <c r="J89" s="46"/>
      <c r="K89" s="397" t="s">
        <v>513</v>
      </c>
      <c r="L89" s="433"/>
      <c r="M89" s="424"/>
      <c r="N89" s="46"/>
      <c r="O89" s="1548"/>
      <c r="P89" s="1539"/>
      <c r="Q89" s="46"/>
      <c r="R89" s="397" t="s">
        <v>514</v>
      </c>
      <c r="S89" s="346"/>
      <c r="T89" s="386"/>
      <c r="U89" s="852"/>
    </row>
    <row r="90" spans="1:21" s="364" customFormat="1">
      <c r="A90" s="1338"/>
      <c r="B90" s="1338"/>
      <c r="C90" s="1339"/>
      <c r="D90" s="418" t="s">
        <v>515</v>
      </c>
      <c r="E90" s="285"/>
      <c r="F90" s="285"/>
      <c r="G90" s="285" t="s">
        <v>509</v>
      </c>
      <c r="H90" s="330"/>
      <c r="I90" s="419"/>
      <c r="J90" s="46"/>
      <c r="K90" s="397" t="s">
        <v>516</v>
      </c>
      <c r="L90" s="433" t="s">
        <v>509</v>
      </c>
      <c r="M90" s="424"/>
      <c r="N90" s="46"/>
      <c r="O90" s="1548"/>
      <c r="P90" s="1539"/>
      <c r="Q90" s="46"/>
      <c r="R90" s="397" t="s">
        <v>518</v>
      </c>
      <c r="S90" s="346"/>
      <c r="T90" s="386"/>
      <c r="U90" s="852"/>
    </row>
    <row r="91" spans="1:21" s="364" customFormat="1">
      <c r="A91" s="1338"/>
      <c r="B91" s="1338"/>
      <c r="C91" s="1339"/>
      <c r="D91" s="418" t="s">
        <v>520</v>
      </c>
      <c r="E91" s="285"/>
      <c r="F91" s="285"/>
      <c r="G91" s="285" t="s">
        <v>509</v>
      </c>
      <c r="H91" s="330"/>
      <c r="I91" s="419"/>
      <c r="J91" s="46"/>
      <c r="K91" s="397" t="s">
        <v>521</v>
      </c>
      <c r="L91" s="433" t="s">
        <v>509</v>
      </c>
      <c r="M91" s="424"/>
      <c r="N91" s="46"/>
      <c r="O91" s="1548"/>
      <c r="P91" s="1539"/>
      <c r="Q91" s="46"/>
      <c r="R91" s="397" t="s">
        <v>522</v>
      </c>
      <c r="S91" s="346" t="s">
        <v>509</v>
      </c>
      <c r="T91" s="386">
        <v>10</v>
      </c>
      <c r="U91" s="852"/>
    </row>
    <row r="92" spans="1:21" s="364" customFormat="1">
      <c r="A92" s="1338"/>
      <c r="B92" s="1338"/>
      <c r="C92" s="1339"/>
      <c r="D92" s="420" t="s">
        <v>413</v>
      </c>
      <c r="E92" s="286"/>
      <c r="F92" s="286"/>
      <c r="G92" s="286" t="s">
        <v>509</v>
      </c>
      <c r="H92" s="331"/>
      <c r="I92" s="421"/>
      <c r="J92" s="46"/>
      <c r="K92" s="407" t="s">
        <v>523</v>
      </c>
      <c r="L92" s="886"/>
      <c r="M92" s="426"/>
      <c r="N92" s="46"/>
      <c r="O92" s="1549"/>
      <c r="P92" s="1540"/>
      <c r="Q92" s="46"/>
      <c r="R92" s="400" t="s">
        <v>524</v>
      </c>
      <c r="S92" s="347"/>
      <c r="T92" s="387"/>
      <c r="U92" s="883"/>
    </row>
    <row r="93" spans="1:21" s="16" customFormat="1">
      <c r="A93" s="1416">
        <v>18</v>
      </c>
      <c r="B93" s="1416" t="s">
        <v>176</v>
      </c>
      <c r="C93" s="1417" t="s">
        <v>178</v>
      </c>
      <c r="D93" s="410" t="s">
        <v>460</v>
      </c>
      <c r="E93" s="84"/>
      <c r="F93" s="84"/>
      <c r="G93" s="84"/>
      <c r="H93" s="332"/>
      <c r="I93" s="411"/>
      <c r="J93" s="45"/>
      <c r="K93" s="393" t="s">
        <v>510</v>
      </c>
      <c r="L93" s="429"/>
      <c r="M93" s="422"/>
      <c r="N93" s="45"/>
      <c r="O93" s="1510"/>
      <c r="P93" s="1513"/>
      <c r="Q93" s="45"/>
      <c r="R93" s="393" t="s">
        <v>511</v>
      </c>
      <c r="S93" s="348"/>
      <c r="T93" s="388"/>
      <c r="U93" s="882"/>
    </row>
    <row r="94" spans="1:21" s="16" customFormat="1">
      <c r="A94" s="1416"/>
      <c r="B94" s="1416"/>
      <c r="C94" s="1417"/>
      <c r="D94" s="412" t="s">
        <v>512</v>
      </c>
      <c r="E94" s="85"/>
      <c r="F94" s="85"/>
      <c r="G94" s="85"/>
      <c r="H94" s="333"/>
      <c r="I94" s="413"/>
      <c r="J94" s="45"/>
      <c r="K94" s="394" t="s">
        <v>513</v>
      </c>
      <c r="L94" s="430"/>
      <c r="M94" s="422"/>
      <c r="N94" s="45"/>
      <c r="O94" s="1511"/>
      <c r="P94" s="1514"/>
      <c r="Q94" s="45"/>
      <c r="R94" s="394" t="s">
        <v>514</v>
      </c>
      <c r="S94" s="349"/>
      <c r="T94" s="384"/>
      <c r="U94" s="852"/>
    </row>
    <row r="95" spans="1:21" s="16" customFormat="1">
      <c r="A95" s="1416"/>
      <c r="B95" s="1416"/>
      <c r="C95" s="1417"/>
      <c r="D95" s="412" t="s">
        <v>515</v>
      </c>
      <c r="E95" s="85"/>
      <c r="F95" s="85"/>
      <c r="G95" s="85"/>
      <c r="H95" s="333"/>
      <c r="I95" s="413"/>
      <c r="J95" s="45"/>
      <c r="K95" s="394" t="s">
        <v>516</v>
      </c>
      <c r="L95" s="430" t="s">
        <v>509</v>
      </c>
      <c r="M95" s="422"/>
      <c r="N95" s="45"/>
      <c r="O95" s="1511"/>
      <c r="P95" s="1514"/>
      <c r="Q95" s="45"/>
      <c r="R95" s="394" t="s">
        <v>518</v>
      </c>
      <c r="S95" s="349" t="s">
        <v>509</v>
      </c>
      <c r="T95" s="384"/>
      <c r="U95" s="852"/>
    </row>
    <row r="96" spans="1:21" s="16" customFormat="1">
      <c r="A96" s="1416"/>
      <c r="B96" s="1416"/>
      <c r="C96" s="1417"/>
      <c r="D96" s="412" t="s">
        <v>520</v>
      </c>
      <c r="E96" s="85"/>
      <c r="F96" s="85"/>
      <c r="G96" s="85"/>
      <c r="H96" s="333"/>
      <c r="I96" s="413"/>
      <c r="J96" s="45"/>
      <c r="K96" s="394" t="s">
        <v>521</v>
      </c>
      <c r="L96" s="430"/>
      <c r="M96" s="422"/>
      <c r="N96" s="45"/>
      <c r="O96" s="1511"/>
      <c r="P96" s="1514"/>
      <c r="Q96" s="45"/>
      <c r="R96" s="394" t="s">
        <v>522</v>
      </c>
      <c r="S96" s="349"/>
      <c r="T96" s="384"/>
      <c r="U96" s="852"/>
    </row>
    <row r="97" spans="1:21" s="16" customFormat="1">
      <c r="A97" s="1416"/>
      <c r="B97" s="1416"/>
      <c r="C97" s="1417"/>
      <c r="D97" s="414" t="s">
        <v>413</v>
      </c>
      <c r="E97" s="86"/>
      <c r="F97" s="86"/>
      <c r="G97" s="86"/>
      <c r="H97" s="334"/>
      <c r="I97" s="415"/>
      <c r="J97" s="45"/>
      <c r="K97" s="395" t="s">
        <v>523</v>
      </c>
      <c r="L97" s="435"/>
      <c r="M97" s="422"/>
      <c r="N97" s="45"/>
      <c r="O97" s="1512"/>
      <c r="P97" s="1515"/>
      <c r="Q97" s="45"/>
      <c r="R97" s="401" t="s">
        <v>524</v>
      </c>
      <c r="S97" s="350"/>
      <c r="T97" s="389"/>
      <c r="U97" s="883"/>
    </row>
    <row r="98" spans="1:21" s="16" customFormat="1">
      <c r="A98" s="1338">
        <v>18</v>
      </c>
      <c r="B98" s="1338" t="s">
        <v>184</v>
      </c>
      <c r="C98" s="1339" t="s">
        <v>185</v>
      </c>
      <c r="D98" s="416" t="s">
        <v>460</v>
      </c>
      <c r="E98" s="284"/>
      <c r="F98" s="284" t="s">
        <v>509</v>
      </c>
      <c r="G98" s="284"/>
      <c r="H98" s="329"/>
      <c r="I98" s="417"/>
      <c r="J98" s="45"/>
      <c r="K98" s="399" t="s">
        <v>510</v>
      </c>
      <c r="L98" s="432"/>
      <c r="M98" s="425"/>
      <c r="N98" s="45"/>
      <c r="O98" s="1547"/>
      <c r="P98" s="1538"/>
      <c r="Q98" s="45"/>
      <c r="R98" s="399" t="s">
        <v>511</v>
      </c>
      <c r="S98" s="345"/>
      <c r="T98" s="386"/>
      <c r="U98" s="852"/>
    </row>
    <row r="99" spans="1:21" s="16" customFormat="1">
      <c r="A99" s="1338"/>
      <c r="B99" s="1338"/>
      <c r="C99" s="1339"/>
      <c r="D99" s="418" t="s">
        <v>512</v>
      </c>
      <c r="E99" s="285"/>
      <c r="F99" s="285" t="s">
        <v>509</v>
      </c>
      <c r="G99" s="285"/>
      <c r="H99" s="330"/>
      <c r="I99" s="419"/>
      <c r="J99" s="45"/>
      <c r="K99" s="397" t="s">
        <v>513</v>
      </c>
      <c r="L99" s="433"/>
      <c r="M99" s="424"/>
      <c r="N99" s="45"/>
      <c r="O99" s="1548"/>
      <c r="P99" s="1539"/>
      <c r="Q99" s="45"/>
      <c r="R99" s="397" t="s">
        <v>514</v>
      </c>
      <c r="S99" s="346"/>
      <c r="T99" s="386"/>
      <c r="U99" s="852"/>
    </row>
    <row r="100" spans="1:21" s="16" customFormat="1">
      <c r="A100" s="1338"/>
      <c r="B100" s="1338"/>
      <c r="C100" s="1339"/>
      <c r="D100" s="418" t="s">
        <v>515</v>
      </c>
      <c r="E100" s="285"/>
      <c r="F100" s="285" t="s">
        <v>509</v>
      </c>
      <c r="G100" s="285"/>
      <c r="H100" s="330"/>
      <c r="I100" s="419"/>
      <c r="J100" s="45"/>
      <c r="K100" s="397" t="s">
        <v>516</v>
      </c>
      <c r="L100" s="433" t="s">
        <v>509</v>
      </c>
      <c r="M100" s="424"/>
      <c r="N100" s="45"/>
      <c r="O100" s="1548"/>
      <c r="P100" s="1539"/>
      <c r="Q100" s="45"/>
      <c r="R100" s="397" t="s">
        <v>518</v>
      </c>
      <c r="S100" s="346" t="s">
        <v>509</v>
      </c>
      <c r="T100" s="386"/>
      <c r="U100" s="852"/>
    </row>
    <row r="101" spans="1:21" s="16" customFormat="1">
      <c r="A101" s="1338"/>
      <c r="B101" s="1338"/>
      <c r="C101" s="1339"/>
      <c r="D101" s="418" t="s">
        <v>520</v>
      </c>
      <c r="E101" s="285"/>
      <c r="F101" s="285" t="s">
        <v>509</v>
      </c>
      <c r="G101" s="285"/>
      <c r="H101" s="330"/>
      <c r="I101" s="419"/>
      <c r="J101" s="45"/>
      <c r="K101" s="397" t="s">
        <v>521</v>
      </c>
      <c r="L101" s="433"/>
      <c r="M101" s="424"/>
      <c r="N101" s="45"/>
      <c r="O101" s="1548"/>
      <c r="P101" s="1539"/>
      <c r="Q101" s="45"/>
      <c r="R101" s="397" t="s">
        <v>522</v>
      </c>
      <c r="S101" s="346"/>
      <c r="T101" s="386"/>
      <c r="U101" s="852"/>
    </row>
    <row r="102" spans="1:21" s="16" customFormat="1">
      <c r="A102" s="1338"/>
      <c r="B102" s="1338"/>
      <c r="C102" s="1339"/>
      <c r="D102" s="420" t="s">
        <v>413</v>
      </c>
      <c r="E102" s="286"/>
      <c r="F102" s="286" t="s">
        <v>509</v>
      </c>
      <c r="G102" s="286"/>
      <c r="H102" s="331"/>
      <c r="I102" s="421"/>
      <c r="J102" s="45"/>
      <c r="K102" s="407" t="s">
        <v>523</v>
      </c>
      <c r="L102" s="434"/>
      <c r="M102" s="426"/>
      <c r="N102" s="45"/>
      <c r="O102" s="1549"/>
      <c r="P102" s="1540"/>
      <c r="Q102" s="45"/>
      <c r="R102" s="400" t="s">
        <v>524</v>
      </c>
      <c r="S102" s="347"/>
      <c r="T102" s="386"/>
      <c r="U102" s="852"/>
    </row>
    <row r="103" spans="1:21" s="16" customFormat="1">
      <c r="A103" s="1416">
        <v>19</v>
      </c>
      <c r="B103" s="1416" t="s">
        <v>190</v>
      </c>
      <c r="C103" s="1417" t="s">
        <v>191</v>
      </c>
      <c r="D103" s="410" t="s">
        <v>460</v>
      </c>
      <c r="E103" s="84"/>
      <c r="F103" s="84" t="s">
        <v>509</v>
      </c>
      <c r="G103" s="84"/>
      <c r="H103" s="332"/>
      <c r="I103" s="411"/>
      <c r="J103" s="46"/>
      <c r="K103" s="393" t="s">
        <v>510</v>
      </c>
      <c r="L103" s="429"/>
      <c r="M103" s="422"/>
      <c r="N103" s="46"/>
      <c r="O103" s="1518">
        <v>54</v>
      </c>
      <c r="P103" s="1521">
        <v>1578802</v>
      </c>
      <c r="Q103" s="46"/>
      <c r="R103" s="393" t="s">
        <v>511</v>
      </c>
      <c r="S103" s="348"/>
      <c r="T103" s="388"/>
      <c r="U103" s="882"/>
    </row>
    <row r="104" spans="1:21" s="16" customFormat="1">
      <c r="A104" s="1416"/>
      <c r="B104" s="1416"/>
      <c r="C104" s="1417"/>
      <c r="D104" s="412" t="s">
        <v>512</v>
      </c>
      <c r="E104" s="85"/>
      <c r="F104" s="85" t="s">
        <v>509</v>
      </c>
      <c r="G104" s="85"/>
      <c r="H104" s="333"/>
      <c r="I104" s="413"/>
      <c r="J104" s="46"/>
      <c r="K104" s="394" t="s">
        <v>513</v>
      </c>
      <c r="L104" s="430" t="s">
        <v>509</v>
      </c>
      <c r="M104" s="422" t="s">
        <v>517</v>
      </c>
      <c r="N104" s="46"/>
      <c r="O104" s="1519"/>
      <c r="P104" s="1522"/>
      <c r="Q104" s="46"/>
      <c r="R104" s="394" t="s">
        <v>514</v>
      </c>
      <c r="S104" s="349" t="s">
        <v>509</v>
      </c>
      <c r="T104" s="384">
        <v>5</v>
      </c>
      <c r="U104" s="852"/>
    </row>
    <row r="105" spans="1:21" s="16" customFormat="1">
      <c r="A105" s="1416"/>
      <c r="B105" s="1416"/>
      <c r="C105" s="1417"/>
      <c r="D105" s="412" t="s">
        <v>515</v>
      </c>
      <c r="E105" s="85"/>
      <c r="F105" s="85" t="s">
        <v>509</v>
      </c>
      <c r="G105" s="85"/>
      <c r="H105" s="333"/>
      <c r="I105" s="413"/>
      <c r="J105" s="46"/>
      <c r="K105" s="394" t="s">
        <v>516</v>
      </c>
      <c r="L105" s="430"/>
      <c r="M105" s="422"/>
      <c r="N105" s="46"/>
      <c r="O105" s="1519"/>
      <c r="P105" s="1522"/>
      <c r="Q105" s="46"/>
      <c r="R105" s="394" t="s">
        <v>518</v>
      </c>
      <c r="S105" s="349"/>
      <c r="T105" s="384"/>
      <c r="U105" s="852"/>
    </row>
    <row r="106" spans="1:21" s="16" customFormat="1">
      <c r="A106" s="1416"/>
      <c r="B106" s="1416"/>
      <c r="C106" s="1417"/>
      <c r="D106" s="412" t="s">
        <v>520</v>
      </c>
      <c r="E106" s="85"/>
      <c r="F106" s="85" t="s">
        <v>509</v>
      </c>
      <c r="G106" s="85"/>
      <c r="H106" s="333"/>
      <c r="I106" s="413"/>
      <c r="J106" s="46"/>
      <c r="K106" s="394" t="s">
        <v>521</v>
      </c>
      <c r="L106" s="430" t="s">
        <v>509</v>
      </c>
      <c r="M106" s="422"/>
      <c r="N106" s="46"/>
      <c r="O106" s="1519"/>
      <c r="P106" s="1522"/>
      <c r="Q106" s="46"/>
      <c r="R106" s="394" t="s">
        <v>522</v>
      </c>
      <c r="S106" s="349"/>
      <c r="T106" s="384"/>
      <c r="U106" s="852"/>
    </row>
    <row r="107" spans="1:21" s="16" customFormat="1">
      <c r="A107" s="1416"/>
      <c r="B107" s="1416"/>
      <c r="C107" s="1417"/>
      <c r="D107" s="414" t="s">
        <v>413</v>
      </c>
      <c r="E107" s="86"/>
      <c r="F107" s="86" t="s">
        <v>509</v>
      </c>
      <c r="G107" s="86"/>
      <c r="H107" s="334"/>
      <c r="I107" s="415"/>
      <c r="J107" s="46"/>
      <c r="K107" s="395" t="s">
        <v>523</v>
      </c>
      <c r="L107" s="431"/>
      <c r="M107" s="422"/>
      <c r="N107" s="46"/>
      <c r="O107" s="1520"/>
      <c r="P107" s="1523"/>
      <c r="Q107" s="46"/>
      <c r="R107" s="401" t="s">
        <v>524</v>
      </c>
      <c r="S107" s="350"/>
      <c r="T107" s="389"/>
      <c r="U107" s="883"/>
    </row>
    <row r="108" spans="1:21" s="16" customFormat="1">
      <c r="A108" s="1338">
        <v>20</v>
      </c>
      <c r="B108" s="1338" t="s">
        <v>190</v>
      </c>
      <c r="C108" s="1339" t="s">
        <v>199</v>
      </c>
      <c r="D108" s="416" t="s">
        <v>460</v>
      </c>
      <c r="E108" s="284"/>
      <c r="F108" s="284" t="s">
        <v>528</v>
      </c>
      <c r="G108" s="284"/>
      <c r="H108" s="329"/>
      <c r="I108" s="417"/>
      <c r="J108" s="45"/>
      <c r="K108" s="399" t="s">
        <v>510</v>
      </c>
      <c r="L108" s="432"/>
      <c r="M108" s="425"/>
      <c r="N108" s="45"/>
      <c r="O108" s="1547">
        <v>181</v>
      </c>
      <c r="P108" s="1538">
        <v>696179</v>
      </c>
      <c r="Q108" s="45"/>
      <c r="R108" s="399" t="s">
        <v>511</v>
      </c>
      <c r="S108" s="345"/>
      <c r="T108" s="386"/>
      <c r="U108" s="1524"/>
    </row>
    <row r="109" spans="1:21" s="16" customFormat="1">
      <c r="A109" s="1338"/>
      <c r="B109" s="1338"/>
      <c r="C109" s="1339"/>
      <c r="D109" s="418" t="s">
        <v>512</v>
      </c>
      <c r="E109" s="285"/>
      <c r="F109" s="285" t="s">
        <v>528</v>
      </c>
      <c r="G109" s="285"/>
      <c r="H109" s="330"/>
      <c r="I109" s="419"/>
      <c r="J109" s="45"/>
      <c r="K109" s="397" t="s">
        <v>513</v>
      </c>
      <c r="L109" s="433" t="s">
        <v>509</v>
      </c>
      <c r="M109" s="424"/>
      <c r="N109" s="45"/>
      <c r="O109" s="1548"/>
      <c r="P109" s="1539"/>
      <c r="Q109" s="45"/>
      <c r="R109" s="397" t="s">
        <v>514</v>
      </c>
      <c r="S109" s="346"/>
      <c r="T109" s="386"/>
      <c r="U109" s="1525"/>
    </row>
    <row r="110" spans="1:21" s="16" customFormat="1">
      <c r="A110" s="1338"/>
      <c r="B110" s="1338"/>
      <c r="C110" s="1339"/>
      <c r="D110" s="418" t="s">
        <v>515</v>
      </c>
      <c r="E110" s="285"/>
      <c r="F110" s="285" t="s">
        <v>528</v>
      </c>
      <c r="G110" s="285"/>
      <c r="H110" s="330"/>
      <c r="I110" s="419"/>
      <c r="J110" s="45"/>
      <c r="K110" s="397" t="s">
        <v>516</v>
      </c>
      <c r="L110" s="433"/>
      <c r="M110" s="424"/>
      <c r="N110" s="45"/>
      <c r="O110" s="1548"/>
      <c r="P110" s="1539"/>
      <c r="Q110" s="45"/>
      <c r="R110" s="397" t="s">
        <v>518</v>
      </c>
      <c r="S110" s="346" t="s">
        <v>509</v>
      </c>
      <c r="T110" s="386"/>
      <c r="U110" s="1525"/>
    </row>
    <row r="111" spans="1:21" s="16" customFormat="1">
      <c r="A111" s="1338"/>
      <c r="B111" s="1338"/>
      <c r="C111" s="1339"/>
      <c r="D111" s="418" t="s">
        <v>520</v>
      </c>
      <c r="E111" s="285"/>
      <c r="F111" s="285" t="s">
        <v>528</v>
      </c>
      <c r="G111" s="285"/>
      <c r="H111" s="330"/>
      <c r="I111" s="419"/>
      <c r="J111" s="45"/>
      <c r="K111" s="397" t="s">
        <v>521</v>
      </c>
      <c r="L111" s="433"/>
      <c r="M111" s="424"/>
      <c r="N111" s="45"/>
      <c r="O111" s="1548"/>
      <c r="P111" s="1539"/>
      <c r="Q111" s="45"/>
      <c r="R111" s="397" t="s">
        <v>522</v>
      </c>
      <c r="S111" s="346"/>
      <c r="T111" s="386"/>
      <c r="U111" s="1525"/>
    </row>
    <row r="112" spans="1:21" s="16" customFormat="1">
      <c r="A112" s="1338"/>
      <c r="B112" s="1338"/>
      <c r="C112" s="1339"/>
      <c r="D112" s="420" t="s">
        <v>413</v>
      </c>
      <c r="E112" s="286"/>
      <c r="F112" s="286" t="s">
        <v>528</v>
      </c>
      <c r="G112" s="286"/>
      <c r="H112" s="331"/>
      <c r="I112" s="421"/>
      <c r="J112" s="45"/>
      <c r="K112" s="407" t="s">
        <v>523</v>
      </c>
      <c r="L112" s="434"/>
      <c r="M112" s="426"/>
      <c r="N112" s="45"/>
      <c r="O112" s="1549"/>
      <c r="P112" s="1540"/>
      <c r="Q112" s="45"/>
      <c r="R112" s="400" t="s">
        <v>524</v>
      </c>
      <c r="S112" s="347"/>
      <c r="T112" s="386"/>
      <c r="U112" s="1526"/>
    </row>
    <row r="113" spans="1:107" s="16" customFormat="1">
      <c r="A113" s="1416">
        <v>21</v>
      </c>
      <c r="B113" s="1416" t="s">
        <v>209</v>
      </c>
      <c r="C113" s="1417" t="s">
        <v>210</v>
      </c>
      <c r="D113" s="410" t="s">
        <v>460</v>
      </c>
      <c r="E113" s="84"/>
      <c r="F113" s="84"/>
      <c r="G113" s="84" t="s">
        <v>509</v>
      </c>
      <c r="H113" s="332"/>
      <c r="I113" s="411"/>
      <c r="J113" s="46"/>
      <c r="K113" s="393" t="s">
        <v>510</v>
      </c>
      <c r="L113" s="429"/>
      <c r="M113" s="422"/>
      <c r="N113" s="46"/>
      <c r="O113" s="1518"/>
      <c r="P113" s="1521"/>
      <c r="Q113" s="46"/>
      <c r="R113" s="393" t="s">
        <v>511</v>
      </c>
      <c r="S113" s="348" t="s">
        <v>509</v>
      </c>
      <c r="T113" s="388"/>
      <c r="U113" s="882"/>
    </row>
    <row r="114" spans="1:107" s="16" customFormat="1">
      <c r="A114" s="1416"/>
      <c r="B114" s="1416"/>
      <c r="C114" s="1417"/>
      <c r="D114" s="412" t="s">
        <v>512</v>
      </c>
      <c r="E114" s="85"/>
      <c r="F114" s="85"/>
      <c r="G114" s="85" t="s">
        <v>509</v>
      </c>
      <c r="H114" s="333"/>
      <c r="I114" s="413"/>
      <c r="J114" s="46"/>
      <c r="K114" s="394" t="s">
        <v>513</v>
      </c>
      <c r="L114" s="430" t="s">
        <v>509</v>
      </c>
      <c r="M114" s="422"/>
      <c r="N114" s="46"/>
      <c r="O114" s="1519"/>
      <c r="P114" s="1522"/>
      <c r="Q114" s="46"/>
      <c r="R114" s="394" t="s">
        <v>514</v>
      </c>
      <c r="S114" s="349"/>
      <c r="T114" s="384"/>
      <c r="U114" s="852"/>
    </row>
    <row r="115" spans="1:107" s="16" customFormat="1">
      <c r="A115" s="1416"/>
      <c r="B115" s="1416"/>
      <c r="C115" s="1417"/>
      <c r="D115" s="412" t="s">
        <v>515</v>
      </c>
      <c r="E115" s="85"/>
      <c r="F115" s="85"/>
      <c r="G115" s="85" t="s">
        <v>509</v>
      </c>
      <c r="H115" s="333"/>
      <c r="I115" s="413"/>
      <c r="J115" s="46"/>
      <c r="K115" s="394" t="s">
        <v>516</v>
      </c>
      <c r="L115" s="430"/>
      <c r="M115" s="422"/>
      <c r="N115" s="46"/>
      <c r="O115" s="1519"/>
      <c r="P115" s="1522"/>
      <c r="Q115" s="46"/>
      <c r="R115" s="394" t="s">
        <v>518</v>
      </c>
      <c r="S115" s="349"/>
      <c r="T115" s="384"/>
      <c r="U115" s="852"/>
    </row>
    <row r="116" spans="1:107" s="16" customFormat="1">
      <c r="A116" s="1416"/>
      <c r="B116" s="1416"/>
      <c r="C116" s="1417"/>
      <c r="D116" s="412" t="s">
        <v>520</v>
      </c>
      <c r="E116" s="85"/>
      <c r="F116" s="85"/>
      <c r="G116" s="85" t="s">
        <v>509</v>
      </c>
      <c r="H116" s="333"/>
      <c r="I116" s="413"/>
      <c r="J116" s="46"/>
      <c r="K116" s="394" t="s">
        <v>521</v>
      </c>
      <c r="L116" s="430"/>
      <c r="M116" s="422"/>
      <c r="N116" s="46"/>
      <c r="O116" s="1519"/>
      <c r="P116" s="1522"/>
      <c r="Q116" s="46"/>
      <c r="R116" s="394" t="s">
        <v>522</v>
      </c>
      <c r="S116" s="349"/>
      <c r="T116" s="384"/>
      <c r="U116" s="852"/>
    </row>
    <row r="117" spans="1:107" s="16" customFormat="1">
      <c r="A117" s="1416"/>
      <c r="B117" s="1416"/>
      <c r="C117" s="1417"/>
      <c r="D117" s="414" t="s">
        <v>413</v>
      </c>
      <c r="E117" s="86"/>
      <c r="F117" s="86"/>
      <c r="G117" s="86" t="s">
        <v>509</v>
      </c>
      <c r="H117" s="334"/>
      <c r="I117" s="415"/>
      <c r="J117" s="46"/>
      <c r="K117" s="395" t="s">
        <v>523</v>
      </c>
      <c r="L117" s="431"/>
      <c r="M117" s="422"/>
      <c r="N117" s="46"/>
      <c r="O117" s="1520"/>
      <c r="P117" s="1523"/>
      <c r="Q117" s="46"/>
      <c r="R117" s="401" t="s">
        <v>524</v>
      </c>
      <c r="S117" s="350"/>
      <c r="T117" s="389"/>
      <c r="U117" s="854"/>
    </row>
    <row r="118" spans="1:107" s="16" customFormat="1">
      <c r="A118" s="1338">
        <v>22</v>
      </c>
      <c r="B118" s="1338" t="s">
        <v>209</v>
      </c>
      <c r="C118" s="1339" t="s">
        <v>214</v>
      </c>
      <c r="D118" s="416" t="s">
        <v>460</v>
      </c>
      <c r="E118" s="284"/>
      <c r="F118" s="284"/>
      <c r="G118" s="284" t="s">
        <v>509</v>
      </c>
      <c r="H118" s="329"/>
      <c r="I118" s="417"/>
      <c r="J118" s="45"/>
      <c r="K118" s="399" t="s">
        <v>510</v>
      </c>
      <c r="L118" s="432"/>
      <c r="M118" s="425"/>
      <c r="N118" s="45"/>
      <c r="O118" s="1547">
        <v>28</v>
      </c>
      <c r="P118" s="1538"/>
      <c r="Q118" s="45"/>
      <c r="R118" s="399" t="s">
        <v>511</v>
      </c>
      <c r="S118" s="345"/>
      <c r="T118" s="386"/>
      <c r="U118" s="1527"/>
    </row>
    <row r="119" spans="1:107" s="16" customFormat="1">
      <c r="A119" s="1338"/>
      <c r="B119" s="1338"/>
      <c r="C119" s="1339"/>
      <c r="D119" s="418" t="s">
        <v>512</v>
      </c>
      <c r="E119" s="285"/>
      <c r="F119" s="285"/>
      <c r="G119" s="285" t="s">
        <v>509</v>
      </c>
      <c r="H119" s="330"/>
      <c r="I119" s="419"/>
      <c r="J119" s="45"/>
      <c r="K119" s="397" t="s">
        <v>513</v>
      </c>
      <c r="L119" s="433"/>
      <c r="M119" s="424"/>
      <c r="N119" s="45"/>
      <c r="O119" s="1548"/>
      <c r="P119" s="1539"/>
      <c r="Q119" s="45"/>
      <c r="R119" s="397" t="s">
        <v>514</v>
      </c>
      <c r="S119" s="346"/>
      <c r="T119" s="386"/>
      <c r="U119" s="1527"/>
    </row>
    <row r="120" spans="1:107" s="16" customFormat="1">
      <c r="A120" s="1338"/>
      <c r="B120" s="1338"/>
      <c r="C120" s="1339"/>
      <c r="D120" s="418" t="s">
        <v>515</v>
      </c>
      <c r="E120" s="285"/>
      <c r="F120" s="285"/>
      <c r="G120" s="285" t="s">
        <v>509</v>
      </c>
      <c r="H120" s="330"/>
      <c r="I120" s="419"/>
      <c r="J120" s="45"/>
      <c r="K120" s="397" t="s">
        <v>516</v>
      </c>
      <c r="L120" s="433" t="s">
        <v>509</v>
      </c>
      <c r="M120" s="424"/>
      <c r="N120" s="45"/>
      <c r="O120" s="1548"/>
      <c r="P120" s="1539"/>
      <c r="Q120" s="45"/>
      <c r="R120" s="397" t="s">
        <v>518</v>
      </c>
      <c r="S120" s="346" t="s">
        <v>509</v>
      </c>
      <c r="T120" s="386">
        <v>1</v>
      </c>
      <c r="U120" s="1527"/>
    </row>
    <row r="121" spans="1:107" s="16" customFormat="1">
      <c r="A121" s="1338"/>
      <c r="B121" s="1338"/>
      <c r="C121" s="1339"/>
      <c r="D121" s="418" t="s">
        <v>520</v>
      </c>
      <c r="E121" s="285"/>
      <c r="F121" s="285"/>
      <c r="G121" s="285" t="s">
        <v>509</v>
      </c>
      <c r="H121" s="330"/>
      <c r="I121" s="419"/>
      <c r="J121" s="45"/>
      <c r="K121" s="397" t="s">
        <v>521</v>
      </c>
      <c r="L121" s="433"/>
      <c r="M121" s="424"/>
      <c r="N121" s="45"/>
      <c r="O121" s="1548"/>
      <c r="P121" s="1539"/>
      <c r="Q121" s="45"/>
      <c r="R121" s="397" t="s">
        <v>522</v>
      </c>
      <c r="S121" s="346"/>
      <c r="T121" s="386"/>
      <c r="U121" s="1527"/>
    </row>
    <row r="122" spans="1:107" s="16" customFormat="1">
      <c r="A122" s="1338"/>
      <c r="B122" s="1338"/>
      <c r="C122" s="1339"/>
      <c r="D122" s="420" t="s">
        <v>413</v>
      </c>
      <c r="E122" s="286"/>
      <c r="F122" s="286"/>
      <c r="G122" s="286" t="s">
        <v>509</v>
      </c>
      <c r="H122" s="331"/>
      <c r="I122" s="421"/>
      <c r="J122" s="45"/>
      <c r="K122" s="407" t="s">
        <v>523</v>
      </c>
      <c r="L122" s="434"/>
      <c r="M122" s="426"/>
      <c r="N122" s="45"/>
      <c r="O122" s="1549"/>
      <c r="P122" s="1540"/>
      <c r="Q122" s="45"/>
      <c r="R122" s="400" t="s">
        <v>524</v>
      </c>
      <c r="S122" s="347"/>
      <c r="T122" s="850"/>
      <c r="U122" s="1528"/>
    </row>
    <row r="123" spans="1:107" s="364" customFormat="1" ht="13.15" customHeight="1">
      <c r="A123" s="1590">
        <v>23</v>
      </c>
      <c r="B123" s="1590" t="s">
        <v>221</v>
      </c>
      <c r="C123" s="1593" t="s">
        <v>223</v>
      </c>
      <c r="D123" s="887" t="s">
        <v>460</v>
      </c>
      <c r="E123" s="888" t="s">
        <v>105</v>
      </c>
      <c r="F123" s="889" t="s">
        <v>509</v>
      </c>
      <c r="G123" s="888" t="s">
        <v>105</v>
      </c>
      <c r="H123" s="890"/>
      <c r="I123" s="891" t="s">
        <v>105</v>
      </c>
      <c r="J123" s="47" t="s">
        <v>105</v>
      </c>
      <c r="K123" s="892" t="s">
        <v>510</v>
      </c>
      <c r="L123" s="893" t="s">
        <v>509</v>
      </c>
      <c r="M123" s="1517" t="s">
        <v>517</v>
      </c>
      <c r="N123" s="47" t="s">
        <v>105</v>
      </c>
      <c r="O123" s="1518">
        <v>1399</v>
      </c>
      <c r="P123" s="1521">
        <v>337250</v>
      </c>
      <c r="Q123" s="47" t="s">
        <v>105</v>
      </c>
      <c r="R123" s="892" t="s">
        <v>511</v>
      </c>
      <c r="S123" s="894" t="s">
        <v>105</v>
      </c>
      <c r="T123" s="1503">
        <v>3</v>
      </c>
      <c r="U123" s="1505" t="s">
        <v>675</v>
      </c>
      <c r="V123" s="364" t="s">
        <v>105</v>
      </c>
      <c r="W123" s="364" t="s">
        <v>105</v>
      </c>
    </row>
    <row r="124" spans="1:107" s="364" customFormat="1" ht="13.15" customHeight="1">
      <c r="A124" s="1591"/>
      <c r="B124" s="1591"/>
      <c r="C124" s="1594"/>
      <c r="D124" s="895" t="s">
        <v>512</v>
      </c>
      <c r="E124" s="896" t="s">
        <v>105</v>
      </c>
      <c r="F124" s="897" t="s">
        <v>509</v>
      </c>
      <c r="G124" s="896" t="s">
        <v>105</v>
      </c>
      <c r="H124" s="898"/>
      <c r="I124" s="899" t="s">
        <v>105</v>
      </c>
      <c r="J124" s="47" t="s">
        <v>105</v>
      </c>
      <c r="K124" s="900" t="s">
        <v>513</v>
      </c>
      <c r="L124" s="901" t="s">
        <v>509</v>
      </c>
      <c r="M124" s="1505"/>
      <c r="N124" s="47" t="s">
        <v>105</v>
      </c>
      <c r="O124" s="1519"/>
      <c r="P124" s="1522"/>
      <c r="Q124" s="47" t="s">
        <v>105</v>
      </c>
      <c r="R124" s="900" t="s">
        <v>514</v>
      </c>
      <c r="S124" s="902" t="s">
        <v>105</v>
      </c>
      <c r="T124" s="1503"/>
      <c r="U124" s="1505"/>
      <c r="V124" s="364" t="s">
        <v>105</v>
      </c>
      <c r="W124" s="364" t="s">
        <v>105</v>
      </c>
    </row>
    <row r="125" spans="1:107" s="364" customFormat="1" ht="13.15" customHeight="1">
      <c r="A125" s="1591"/>
      <c r="B125" s="1591"/>
      <c r="C125" s="1594"/>
      <c r="D125" s="895" t="s">
        <v>515</v>
      </c>
      <c r="E125" s="896" t="s">
        <v>105</v>
      </c>
      <c r="F125" s="897" t="s">
        <v>509</v>
      </c>
      <c r="G125" s="896" t="s">
        <v>105</v>
      </c>
      <c r="H125" s="898"/>
      <c r="I125" s="899" t="s">
        <v>105</v>
      </c>
      <c r="J125" s="47" t="s">
        <v>105</v>
      </c>
      <c r="K125" s="900" t="s">
        <v>516</v>
      </c>
      <c r="L125" s="901" t="s">
        <v>509</v>
      </c>
      <c r="M125" s="1505" t="s">
        <v>529</v>
      </c>
      <c r="N125" s="47" t="s">
        <v>105</v>
      </c>
      <c r="O125" s="1519"/>
      <c r="P125" s="1522"/>
      <c r="Q125" s="47" t="s">
        <v>105</v>
      </c>
      <c r="R125" s="900" t="s">
        <v>518</v>
      </c>
      <c r="S125" s="902" t="s">
        <v>105</v>
      </c>
      <c r="T125" s="1503"/>
      <c r="U125" s="1505"/>
      <c r="V125" s="364" t="s">
        <v>105</v>
      </c>
      <c r="W125" s="364" t="s">
        <v>105</v>
      </c>
    </row>
    <row r="126" spans="1:107" s="364" customFormat="1" ht="13.15" customHeight="1">
      <c r="A126" s="1591"/>
      <c r="B126" s="1591"/>
      <c r="C126" s="1594"/>
      <c r="D126" s="895" t="s">
        <v>520</v>
      </c>
      <c r="E126" s="896" t="s">
        <v>105</v>
      </c>
      <c r="F126" s="897" t="s">
        <v>509</v>
      </c>
      <c r="G126" s="896" t="s">
        <v>105</v>
      </c>
      <c r="H126" s="898"/>
      <c r="I126" s="899" t="s">
        <v>105</v>
      </c>
      <c r="J126" s="47" t="s">
        <v>105</v>
      </c>
      <c r="K126" s="900" t="s">
        <v>521</v>
      </c>
      <c r="L126" s="901" t="s">
        <v>509</v>
      </c>
      <c r="M126" s="1505"/>
      <c r="N126" s="47" t="s">
        <v>105</v>
      </c>
      <c r="O126" s="1519"/>
      <c r="P126" s="1522"/>
      <c r="Q126" s="47" t="s">
        <v>105</v>
      </c>
      <c r="R126" s="900" t="s">
        <v>522</v>
      </c>
      <c r="S126" s="903" t="s">
        <v>509</v>
      </c>
      <c r="T126" s="1503"/>
      <c r="U126" s="1505"/>
      <c r="V126" s="364" t="s">
        <v>105</v>
      </c>
      <c r="W126" s="364" t="s">
        <v>105</v>
      </c>
    </row>
    <row r="127" spans="1:107" s="364" customFormat="1" ht="13.15" customHeight="1">
      <c r="A127" s="1592"/>
      <c r="B127" s="1592"/>
      <c r="C127" s="1595"/>
      <c r="D127" s="904" t="s">
        <v>413</v>
      </c>
      <c r="E127" s="905" t="s">
        <v>105</v>
      </c>
      <c r="F127" s="906" t="s">
        <v>509</v>
      </c>
      <c r="G127" s="905" t="s">
        <v>105</v>
      </c>
      <c r="H127" s="907"/>
      <c r="I127" s="908" t="s">
        <v>105</v>
      </c>
      <c r="J127" s="47" t="s">
        <v>105</v>
      </c>
      <c r="K127" s="909" t="s">
        <v>523</v>
      </c>
      <c r="L127" s="910" t="s">
        <v>105</v>
      </c>
      <c r="M127" s="911"/>
      <c r="N127" s="47" t="s">
        <v>105</v>
      </c>
      <c r="O127" s="1520"/>
      <c r="P127" s="1523"/>
      <c r="Q127" s="47" t="s">
        <v>105</v>
      </c>
      <c r="R127" s="912" t="s">
        <v>524</v>
      </c>
      <c r="S127" s="913" t="s">
        <v>105</v>
      </c>
      <c r="T127" s="1504"/>
      <c r="U127" s="1506"/>
      <c r="V127" s="364" t="s">
        <v>105</v>
      </c>
      <c r="W127" s="364" t="s">
        <v>105</v>
      </c>
    </row>
    <row r="128" spans="1:107" s="363" customFormat="1" ht="13.15" customHeight="1">
      <c r="A128" s="1588">
        <v>24</v>
      </c>
      <c r="B128" s="1588" t="s">
        <v>228</v>
      </c>
      <c r="C128" s="1589" t="s">
        <v>229</v>
      </c>
      <c r="D128" s="416" t="s">
        <v>460</v>
      </c>
      <c r="E128" s="284"/>
      <c r="F128" s="284" t="s">
        <v>509</v>
      </c>
      <c r="G128" s="284"/>
      <c r="H128" s="329"/>
      <c r="I128" s="417"/>
      <c r="J128" s="45"/>
      <c r="K128" s="399" t="s">
        <v>510</v>
      </c>
      <c r="L128" s="432"/>
      <c r="M128" s="425"/>
      <c r="N128" s="45"/>
      <c r="O128" s="1561">
        <v>27</v>
      </c>
      <c r="P128" s="1569">
        <v>149412</v>
      </c>
      <c r="Q128" s="45"/>
      <c r="R128" s="399" t="s">
        <v>511</v>
      </c>
      <c r="S128" s="345"/>
      <c r="T128" s="386"/>
      <c r="U128" s="849"/>
      <c r="V128" s="364"/>
      <c r="W128" s="364"/>
      <c r="X128" s="364"/>
      <c r="Y128" s="364"/>
      <c r="Z128" s="364"/>
      <c r="AA128" s="364"/>
      <c r="AB128" s="364"/>
      <c r="AC128" s="364"/>
      <c r="AD128" s="364"/>
      <c r="AE128" s="364"/>
      <c r="AF128" s="364"/>
      <c r="AG128" s="364"/>
      <c r="AH128" s="364"/>
      <c r="AI128" s="364"/>
      <c r="AJ128" s="364"/>
      <c r="AK128" s="364"/>
      <c r="AL128" s="364"/>
      <c r="AM128" s="364"/>
      <c r="AN128" s="364"/>
      <c r="AO128" s="364"/>
      <c r="AP128" s="364"/>
      <c r="AQ128" s="364"/>
      <c r="AR128" s="364"/>
      <c r="AS128" s="364"/>
      <c r="AT128" s="364"/>
      <c r="AU128" s="364"/>
      <c r="AV128" s="364"/>
      <c r="AW128" s="364"/>
      <c r="AX128" s="364"/>
      <c r="AY128" s="364"/>
      <c r="AZ128" s="364"/>
      <c r="BA128" s="364"/>
      <c r="BB128" s="364"/>
      <c r="BC128" s="364"/>
      <c r="BD128" s="364"/>
      <c r="BE128" s="364"/>
      <c r="BF128" s="364"/>
      <c r="BG128" s="364"/>
      <c r="BH128" s="364"/>
      <c r="BI128" s="364"/>
      <c r="BJ128" s="364"/>
      <c r="BK128" s="364"/>
      <c r="BL128" s="364"/>
      <c r="BM128" s="364"/>
      <c r="BN128" s="364"/>
      <c r="BO128" s="364"/>
      <c r="BP128" s="364"/>
      <c r="BQ128" s="364"/>
      <c r="BR128" s="364"/>
      <c r="BS128" s="364"/>
      <c r="BT128" s="364"/>
      <c r="BU128" s="364"/>
      <c r="BV128" s="364"/>
      <c r="BW128" s="364"/>
      <c r="BX128" s="364"/>
      <c r="BY128" s="364"/>
      <c r="BZ128" s="364"/>
      <c r="CA128" s="364"/>
      <c r="CB128" s="364"/>
      <c r="CC128" s="364"/>
      <c r="CD128" s="364"/>
      <c r="CE128" s="364"/>
      <c r="CF128" s="364"/>
      <c r="CG128" s="364"/>
      <c r="CH128" s="364"/>
      <c r="CI128" s="364"/>
      <c r="CJ128" s="364"/>
      <c r="CK128" s="364"/>
      <c r="CL128" s="364"/>
      <c r="CM128" s="364"/>
      <c r="CN128" s="364"/>
      <c r="CO128" s="364"/>
      <c r="CP128" s="364"/>
      <c r="CQ128" s="364"/>
      <c r="CR128" s="364"/>
      <c r="CS128" s="364"/>
      <c r="CT128" s="364"/>
      <c r="CU128" s="364"/>
      <c r="CV128" s="364"/>
      <c r="CW128" s="364"/>
      <c r="CX128" s="364"/>
      <c r="CY128" s="364"/>
      <c r="CZ128" s="364"/>
      <c r="DA128" s="364"/>
      <c r="DB128" s="364"/>
      <c r="DC128" s="364"/>
    </row>
    <row r="129" spans="1:107" s="363" customFormat="1">
      <c r="A129" s="1498"/>
      <c r="B129" s="1498"/>
      <c r="C129" s="1336"/>
      <c r="D129" s="418" t="s">
        <v>512</v>
      </c>
      <c r="E129" s="285"/>
      <c r="F129" s="285" t="s">
        <v>509</v>
      </c>
      <c r="G129" s="285"/>
      <c r="H129" s="330"/>
      <c r="I129" s="419"/>
      <c r="J129" s="45"/>
      <c r="K129" s="397" t="s">
        <v>513</v>
      </c>
      <c r="L129" s="433" t="s">
        <v>509</v>
      </c>
      <c r="M129" s="424"/>
      <c r="N129" s="45"/>
      <c r="O129" s="1551"/>
      <c r="P129" s="1554"/>
      <c r="Q129" s="45"/>
      <c r="R129" s="397" t="s">
        <v>514</v>
      </c>
      <c r="S129" s="346"/>
      <c r="T129" s="386"/>
      <c r="U129" s="849"/>
      <c r="V129" s="364"/>
      <c r="W129" s="364"/>
      <c r="X129" s="364"/>
      <c r="Y129" s="364"/>
      <c r="Z129" s="364"/>
      <c r="AA129" s="364"/>
      <c r="AB129" s="364"/>
      <c r="AC129" s="364"/>
      <c r="AD129" s="364"/>
      <c r="AE129" s="364"/>
      <c r="AF129" s="364"/>
      <c r="AG129" s="364"/>
      <c r="AH129" s="364"/>
      <c r="AI129" s="364"/>
      <c r="AJ129" s="364"/>
      <c r="AK129" s="364"/>
      <c r="AL129" s="364"/>
      <c r="AM129" s="364"/>
      <c r="AN129" s="364"/>
      <c r="AO129" s="364"/>
      <c r="AP129" s="364"/>
      <c r="AQ129" s="364"/>
      <c r="AR129" s="364"/>
      <c r="AS129" s="364"/>
      <c r="AT129" s="364"/>
      <c r="AU129" s="364"/>
      <c r="AV129" s="364"/>
      <c r="AW129" s="364"/>
      <c r="AX129" s="364"/>
      <c r="AY129" s="364"/>
      <c r="AZ129" s="364"/>
      <c r="BA129" s="364"/>
      <c r="BB129" s="364"/>
      <c r="BC129" s="364"/>
      <c r="BD129" s="364"/>
      <c r="BE129" s="364"/>
      <c r="BF129" s="364"/>
      <c r="BG129" s="364"/>
      <c r="BH129" s="364"/>
      <c r="BI129" s="364"/>
      <c r="BJ129" s="364"/>
      <c r="BK129" s="364"/>
      <c r="BL129" s="364"/>
      <c r="BM129" s="364"/>
      <c r="BN129" s="364"/>
      <c r="BO129" s="364"/>
      <c r="BP129" s="364"/>
      <c r="BQ129" s="364"/>
      <c r="BR129" s="364"/>
      <c r="BS129" s="364"/>
      <c r="BT129" s="364"/>
      <c r="BU129" s="364"/>
      <c r="BV129" s="364"/>
      <c r="BW129" s="364"/>
      <c r="BX129" s="364"/>
      <c r="BY129" s="364"/>
      <c r="BZ129" s="364"/>
      <c r="CA129" s="364"/>
      <c r="CB129" s="364"/>
      <c r="CC129" s="364"/>
      <c r="CD129" s="364"/>
      <c r="CE129" s="364"/>
      <c r="CF129" s="364"/>
      <c r="CG129" s="364"/>
      <c r="CH129" s="364"/>
      <c r="CI129" s="364"/>
      <c r="CJ129" s="364"/>
      <c r="CK129" s="364"/>
      <c r="CL129" s="364"/>
      <c r="CM129" s="364"/>
      <c r="CN129" s="364"/>
      <c r="CO129" s="364"/>
      <c r="CP129" s="364"/>
      <c r="CQ129" s="364"/>
      <c r="CR129" s="364"/>
      <c r="CS129" s="364"/>
      <c r="CT129" s="364"/>
      <c r="CU129" s="364"/>
      <c r="CV129" s="364"/>
      <c r="CW129" s="364"/>
      <c r="CX129" s="364"/>
      <c r="CY129" s="364"/>
      <c r="CZ129" s="364"/>
      <c r="DA129" s="364"/>
      <c r="DB129" s="364"/>
      <c r="DC129" s="364"/>
    </row>
    <row r="130" spans="1:107" s="363" customFormat="1">
      <c r="A130" s="1498"/>
      <c r="B130" s="1498"/>
      <c r="C130" s="1336"/>
      <c r="D130" s="418" t="s">
        <v>515</v>
      </c>
      <c r="E130" s="285"/>
      <c r="F130" s="285" t="s">
        <v>509</v>
      </c>
      <c r="G130" s="285"/>
      <c r="H130" s="330"/>
      <c r="I130" s="419"/>
      <c r="J130" s="45"/>
      <c r="K130" s="397" t="s">
        <v>516</v>
      </c>
      <c r="L130" s="433"/>
      <c r="M130" s="424"/>
      <c r="N130" s="45"/>
      <c r="O130" s="1551"/>
      <c r="P130" s="1554"/>
      <c r="Q130" s="45"/>
      <c r="R130" s="397" t="s">
        <v>518</v>
      </c>
      <c r="S130" s="346" t="s">
        <v>509</v>
      </c>
      <c r="T130" s="386"/>
      <c r="U130" s="849"/>
      <c r="V130" s="364"/>
      <c r="W130" s="364"/>
      <c r="X130" s="364"/>
      <c r="Y130" s="364"/>
      <c r="Z130" s="364"/>
      <c r="AA130" s="364"/>
      <c r="AB130" s="364"/>
      <c r="AC130" s="364"/>
      <c r="AD130" s="364"/>
      <c r="AE130" s="364"/>
      <c r="AF130" s="364"/>
      <c r="AG130" s="364"/>
      <c r="AH130" s="364"/>
      <c r="AI130" s="364"/>
      <c r="AJ130" s="364"/>
      <c r="AK130" s="364"/>
      <c r="AL130" s="364"/>
      <c r="AM130" s="364"/>
      <c r="AN130" s="364"/>
      <c r="AO130" s="364"/>
      <c r="AP130" s="364"/>
      <c r="AQ130" s="364"/>
      <c r="AR130" s="364"/>
      <c r="AS130" s="364"/>
      <c r="AT130" s="364"/>
      <c r="AU130" s="364"/>
      <c r="AV130" s="364"/>
      <c r="AW130" s="364"/>
      <c r="AX130" s="364"/>
      <c r="AY130" s="364"/>
      <c r="AZ130" s="364"/>
      <c r="BA130" s="364"/>
      <c r="BB130" s="364"/>
      <c r="BC130" s="364"/>
      <c r="BD130" s="364"/>
      <c r="BE130" s="364"/>
      <c r="BF130" s="364"/>
      <c r="BG130" s="364"/>
      <c r="BH130" s="364"/>
      <c r="BI130" s="364"/>
      <c r="BJ130" s="364"/>
      <c r="BK130" s="364"/>
      <c r="BL130" s="364"/>
      <c r="BM130" s="364"/>
      <c r="BN130" s="364"/>
      <c r="BO130" s="364"/>
      <c r="BP130" s="364"/>
      <c r="BQ130" s="364"/>
      <c r="BR130" s="364"/>
      <c r="BS130" s="364"/>
      <c r="BT130" s="364"/>
      <c r="BU130" s="364"/>
      <c r="BV130" s="364"/>
      <c r="BW130" s="364"/>
      <c r="BX130" s="364"/>
      <c r="BY130" s="364"/>
      <c r="BZ130" s="364"/>
      <c r="CA130" s="364"/>
      <c r="CB130" s="364"/>
      <c r="CC130" s="364"/>
      <c r="CD130" s="364"/>
      <c r="CE130" s="364"/>
      <c r="CF130" s="364"/>
      <c r="CG130" s="364"/>
      <c r="CH130" s="364"/>
      <c r="CI130" s="364"/>
      <c r="CJ130" s="364"/>
      <c r="CK130" s="364"/>
      <c r="CL130" s="364"/>
      <c r="CM130" s="364"/>
      <c r="CN130" s="364"/>
      <c r="CO130" s="364"/>
      <c r="CP130" s="364"/>
      <c r="CQ130" s="364"/>
      <c r="CR130" s="364"/>
      <c r="CS130" s="364"/>
      <c r="CT130" s="364"/>
      <c r="CU130" s="364"/>
      <c r="CV130" s="364"/>
      <c r="CW130" s="364"/>
      <c r="CX130" s="364"/>
      <c r="CY130" s="364"/>
      <c r="CZ130" s="364"/>
      <c r="DA130" s="364"/>
      <c r="DB130" s="364"/>
      <c r="DC130" s="364"/>
    </row>
    <row r="131" spans="1:107" s="363" customFormat="1">
      <c r="A131" s="1498"/>
      <c r="B131" s="1498"/>
      <c r="C131" s="1336"/>
      <c r="D131" s="418" t="s">
        <v>520</v>
      </c>
      <c r="E131" s="285"/>
      <c r="F131" s="285" t="s">
        <v>509</v>
      </c>
      <c r="G131" s="285"/>
      <c r="H131" s="330"/>
      <c r="I131" s="419"/>
      <c r="J131" s="45"/>
      <c r="K131" s="397" t="s">
        <v>521</v>
      </c>
      <c r="L131" s="433"/>
      <c r="M131" s="424"/>
      <c r="N131" s="45"/>
      <c r="O131" s="1551"/>
      <c r="P131" s="1554"/>
      <c r="Q131" s="45"/>
      <c r="R131" s="397" t="s">
        <v>522</v>
      </c>
      <c r="S131" s="346"/>
      <c r="T131" s="386"/>
      <c r="U131" s="849"/>
      <c r="V131" s="364"/>
      <c r="W131" s="364"/>
      <c r="X131" s="364"/>
      <c r="Y131" s="364"/>
      <c r="Z131" s="364"/>
      <c r="AA131" s="364"/>
      <c r="AB131" s="364"/>
      <c r="AC131" s="364"/>
      <c r="AD131" s="364"/>
      <c r="AE131" s="364"/>
      <c r="AF131" s="364"/>
      <c r="AG131" s="364"/>
      <c r="AH131" s="364"/>
      <c r="AI131" s="364"/>
      <c r="AJ131" s="364"/>
      <c r="AK131" s="364"/>
      <c r="AL131" s="364"/>
      <c r="AM131" s="364"/>
      <c r="AN131" s="364"/>
      <c r="AO131" s="364"/>
      <c r="AP131" s="364"/>
      <c r="AQ131" s="364"/>
      <c r="AR131" s="364"/>
      <c r="AS131" s="364"/>
      <c r="AT131" s="364"/>
      <c r="AU131" s="364"/>
      <c r="AV131" s="364"/>
      <c r="AW131" s="364"/>
      <c r="AX131" s="364"/>
      <c r="AY131" s="364"/>
      <c r="AZ131" s="364"/>
      <c r="BA131" s="364"/>
      <c r="BB131" s="364"/>
      <c r="BC131" s="364"/>
      <c r="BD131" s="364"/>
      <c r="BE131" s="364"/>
      <c r="BF131" s="364"/>
      <c r="BG131" s="364"/>
      <c r="BH131" s="364"/>
      <c r="BI131" s="364"/>
      <c r="BJ131" s="364"/>
      <c r="BK131" s="364"/>
      <c r="BL131" s="364"/>
      <c r="BM131" s="364"/>
      <c r="BN131" s="364"/>
      <c r="BO131" s="364"/>
      <c r="BP131" s="364"/>
      <c r="BQ131" s="364"/>
      <c r="BR131" s="364"/>
      <c r="BS131" s="364"/>
      <c r="BT131" s="364"/>
      <c r="BU131" s="364"/>
      <c r="BV131" s="364"/>
      <c r="BW131" s="364"/>
      <c r="BX131" s="364"/>
      <c r="BY131" s="364"/>
      <c r="BZ131" s="364"/>
      <c r="CA131" s="364"/>
      <c r="CB131" s="364"/>
      <c r="CC131" s="364"/>
      <c r="CD131" s="364"/>
      <c r="CE131" s="364"/>
      <c r="CF131" s="364"/>
      <c r="CG131" s="364"/>
      <c r="CH131" s="364"/>
      <c r="CI131" s="364"/>
      <c r="CJ131" s="364"/>
      <c r="CK131" s="364"/>
      <c r="CL131" s="364"/>
      <c r="CM131" s="364"/>
      <c r="CN131" s="364"/>
      <c r="CO131" s="364"/>
      <c r="CP131" s="364"/>
      <c r="CQ131" s="364"/>
      <c r="CR131" s="364"/>
      <c r="CS131" s="364"/>
      <c r="CT131" s="364"/>
      <c r="CU131" s="364"/>
      <c r="CV131" s="364"/>
      <c r="CW131" s="364"/>
      <c r="CX131" s="364"/>
      <c r="CY131" s="364"/>
      <c r="CZ131" s="364"/>
      <c r="DA131" s="364"/>
      <c r="DB131" s="364"/>
      <c r="DC131" s="364"/>
    </row>
    <row r="132" spans="1:107" s="363" customFormat="1">
      <c r="A132" s="1499"/>
      <c r="B132" s="1499"/>
      <c r="C132" s="1337"/>
      <c r="D132" s="420" t="s">
        <v>413</v>
      </c>
      <c r="E132" s="286"/>
      <c r="F132" s="286" t="s">
        <v>509</v>
      </c>
      <c r="G132" s="286"/>
      <c r="H132" s="331"/>
      <c r="I132" s="421"/>
      <c r="J132" s="45"/>
      <c r="K132" s="407" t="s">
        <v>523</v>
      </c>
      <c r="L132" s="434"/>
      <c r="M132" s="426"/>
      <c r="N132" s="45"/>
      <c r="O132" s="1552"/>
      <c r="P132" s="1555"/>
      <c r="Q132" s="45"/>
      <c r="R132" s="400" t="s">
        <v>524</v>
      </c>
      <c r="S132" s="347"/>
      <c r="T132" s="386"/>
      <c r="U132" s="849"/>
      <c r="V132" s="364"/>
      <c r="W132" s="364"/>
      <c r="X132" s="364"/>
      <c r="Y132" s="364"/>
      <c r="Z132" s="364"/>
      <c r="AA132" s="364"/>
      <c r="AB132" s="364"/>
      <c r="AC132" s="364"/>
      <c r="AD132" s="364"/>
      <c r="AE132" s="364"/>
      <c r="AF132" s="364"/>
      <c r="AG132" s="364"/>
      <c r="AH132" s="364"/>
      <c r="AI132" s="364"/>
      <c r="AJ132" s="364"/>
      <c r="AK132" s="364"/>
      <c r="AL132" s="364"/>
      <c r="AM132" s="364"/>
      <c r="AN132" s="364"/>
      <c r="AO132" s="364"/>
      <c r="AP132" s="364"/>
      <c r="AQ132" s="364"/>
      <c r="AR132" s="364"/>
      <c r="AS132" s="364"/>
      <c r="AT132" s="364"/>
      <c r="AU132" s="364"/>
      <c r="AV132" s="364"/>
      <c r="AW132" s="364"/>
      <c r="AX132" s="364"/>
      <c r="AY132" s="364"/>
      <c r="AZ132" s="364"/>
      <c r="BA132" s="364"/>
      <c r="BB132" s="364"/>
      <c r="BC132" s="364"/>
      <c r="BD132" s="364"/>
      <c r="BE132" s="364"/>
      <c r="BF132" s="364"/>
      <c r="BG132" s="364"/>
      <c r="BH132" s="364"/>
      <c r="BI132" s="364"/>
      <c r="BJ132" s="364"/>
      <c r="BK132" s="364"/>
      <c r="BL132" s="364"/>
      <c r="BM132" s="364"/>
      <c r="BN132" s="364"/>
      <c r="BO132" s="364"/>
      <c r="BP132" s="364"/>
      <c r="BQ132" s="364"/>
      <c r="BR132" s="364"/>
      <c r="BS132" s="364"/>
      <c r="BT132" s="364"/>
      <c r="BU132" s="364"/>
      <c r="BV132" s="364"/>
      <c r="BW132" s="364"/>
      <c r="BX132" s="364"/>
      <c r="BY132" s="364"/>
      <c r="BZ132" s="364"/>
      <c r="CA132" s="364"/>
      <c r="CB132" s="364"/>
      <c r="CC132" s="364"/>
      <c r="CD132" s="364"/>
      <c r="CE132" s="364"/>
      <c r="CF132" s="364"/>
      <c r="CG132" s="364"/>
      <c r="CH132" s="364"/>
      <c r="CI132" s="364"/>
      <c r="CJ132" s="364"/>
      <c r="CK132" s="364"/>
      <c r="CL132" s="364"/>
      <c r="CM132" s="364"/>
      <c r="CN132" s="364"/>
      <c r="CO132" s="364"/>
      <c r="CP132" s="364"/>
      <c r="CQ132" s="364"/>
      <c r="CR132" s="364"/>
      <c r="CS132" s="364"/>
      <c r="CT132" s="364"/>
      <c r="CU132" s="364"/>
      <c r="CV132" s="364"/>
      <c r="CW132" s="364"/>
      <c r="CX132" s="364"/>
      <c r="CY132" s="364"/>
      <c r="CZ132" s="364"/>
      <c r="DA132" s="364"/>
      <c r="DB132" s="364"/>
      <c r="DC132" s="364"/>
    </row>
    <row r="133" spans="1:107" s="363" customFormat="1">
      <c r="A133" s="1416">
        <v>25</v>
      </c>
      <c r="B133" s="1416" t="s">
        <v>235</v>
      </c>
      <c r="C133" s="1417" t="s">
        <v>397</v>
      </c>
      <c r="D133" s="410" t="s">
        <v>460</v>
      </c>
      <c r="E133" s="84"/>
      <c r="F133" s="84" t="s">
        <v>509</v>
      </c>
      <c r="G133" s="84"/>
      <c r="H133" s="332"/>
      <c r="I133" s="411"/>
      <c r="J133" s="45"/>
      <c r="K133" s="393" t="s">
        <v>510</v>
      </c>
      <c r="L133" s="429" t="s">
        <v>509</v>
      </c>
      <c r="M133" s="1516" t="s">
        <v>517</v>
      </c>
      <c r="N133" s="45"/>
      <c r="O133" s="1541">
        <v>72</v>
      </c>
      <c r="P133" s="1544">
        <v>473546</v>
      </c>
      <c r="Q133" s="45"/>
      <c r="R133" s="393" t="s">
        <v>511</v>
      </c>
      <c r="S133" s="348"/>
      <c r="T133" s="1529" t="s">
        <v>40</v>
      </c>
      <c r="U133" s="882"/>
      <c r="V133" s="364"/>
      <c r="W133" s="364"/>
      <c r="X133" s="364"/>
      <c r="Y133" s="364"/>
      <c r="Z133" s="364"/>
      <c r="AA133" s="364"/>
      <c r="AB133" s="364"/>
      <c r="AC133" s="364"/>
      <c r="AD133" s="364"/>
      <c r="AE133" s="364"/>
      <c r="AF133" s="364"/>
      <c r="AG133" s="364"/>
      <c r="AH133" s="364"/>
      <c r="AI133" s="364"/>
      <c r="AJ133" s="364"/>
      <c r="AK133" s="364"/>
      <c r="AL133" s="364"/>
      <c r="AM133" s="364"/>
      <c r="AN133" s="364"/>
      <c r="AO133" s="364"/>
      <c r="AP133" s="364"/>
      <c r="AQ133" s="364"/>
      <c r="AR133" s="364"/>
      <c r="AS133" s="364"/>
      <c r="AT133" s="364"/>
      <c r="AU133" s="364"/>
      <c r="AV133" s="364"/>
      <c r="AW133" s="364"/>
      <c r="AX133" s="364"/>
      <c r="AY133" s="364"/>
      <c r="AZ133" s="364"/>
      <c r="BA133" s="364"/>
      <c r="BB133" s="364"/>
      <c r="BC133" s="364"/>
      <c r="BD133" s="364"/>
      <c r="BE133" s="364"/>
      <c r="BF133" s="364"/>
      <c r="BG133" s="364"/>
      <c r="BH133" s="364"/>
      <c r="BI133" s="364"/>
      <c r="BJ133" s="364"/>
      <c r="BK133" s="364"/>
      <c r="BL133" s="364"/>
      <c r="BM133" s="364"/>
      <c r="BN133" s="364"/>
      <c r="BO133" s="364"/>
      <c r="BP133" s="364"/>
      <c r="BQ133" s="364"/>
      <c r="BR133" s="364"/>
      <c r="BS133" s="364"/>
      <c r="BT133" s="364"/>
      <c r="BU133" s="364"/>
      <c r="BV133" s="364"/>
      <c r="BW133" s="364"/>
      <c r="BX133" s="364"/>
      <c r="BY133" s="364"/>
      <c r="BZ133" s="364"/>
      <c r="CA133" s="364"/>
      <c r="CB133" s="364"/>
      <c r="CC133" s="364"/>
      <c r="CD133" s="364"/>
      <c r="CE133" s="364"/>
      <c r="CF133" s="364"/>
      <c r="CG133" s="364"/>
      <c r="CH133" s="364"/>
      <c r="CI133" s="364"/>
      <c r="CJ133" s="364"/>
      <c r="CK133" s="364"/>
      <c r="CL133" s="364"/>
      <c r="CM133" s="364"/>
      <c r="CN133" s="364"/>
      <c r="CO133" s="364"/>
      <c r="CP133" s="364"/>
      <c r="CQ133" s="364"/>
      <c r="CR133" s="364"/>
      <c r="CS133" s="364"/>
      <c r="CT133" s="364"/>
      <c r="CU133" s="364"/>
      <c r="CV133" s="364"/>
      <c r="CW133" s="364"/>
      <c r="CX133" s="364"/>
      <c r="CY133" s="364"/>
      <c r="CZ133" s="364"/>
      <c r="DA133" s="364"/>
      <c r="DB133" s="364"/>
      <c r="DC133" s="364"/>
    </row>
    <row r="134" spans="1:107" s="363" customFormat="1">
      <c r="A134" s="1416"/>
      <c r="B134" s="1416"/>
      <c r="C134" s="1417"/>
      <c r="D134" s="412" t="s">
        <v>512</v>
      </c>
      <c r="E134" s="85"/>
      <c r="F134" s="85"/>
      <c r="G134" s="85"/>
      <c r="H134" s="333"/>
      <c r="I134" s="413"/>
      <c r="J134" s="45"/>
      <c r="K134" s="394" t="s">
        <v>513</v>
      </c>
      <c r="L134" s="430" t="s">
        <v>509</v>
      </c>
      <c r="M134" s="1516"/>
      <c r="N134" s="45"/>
      <c r="O134" s="1542"/>
      <c r="P134" s="1545"/>
      <c r="Q134" s="45"/>
      <c r="R134" s="394" t="s">
        <v>514</v>
      </c>
      <c r="S134" s="349"/>
      <c r="T134" s="1530"/>
      <c r="U134" s="852"/>
      <c r="V134" s="364"/>
      <c r="W134" s="364"/>
      <c r="X134" s="364"/>
      <c r="Y134" s="364"/>
      <c r="Z134" s="364"/>
      <c r="AA134" s="364"/>
      <c r="AB134" s="364"/>
      <c r="AC134" s="364"/>
      <c r="AD134" s="364"/>
      <c r="AE134" s="364"/>
      <c r="AF134" s="364"/>
      <c r="AG134" s="364"/>
      <c r="AH134" s="364"/>
      <c r="AI134" s="364"/>
      <c r="AJ134" s="364"/>
      <c r="AK134" s="364"/>
      <c r="AL134" s="364"/>
      <c r="AM134" s="364"/>
      <c r="AN134" s="364"/>
      <c r="AO134" s="364"/>
      <c r="AP134" s="364"/>
      <c r="AQ134" s="364"/>
      <c r="AR134" s="364"/>
      <c r="AS134" s="364"/>
      <c r="AT134" s="364"/>
      <c r="AU134" s="364"/>
      <c r="AV134" s="364"/>
      <c r="AW134" s="364"/>
      <c r="AX134" s="364"/>
      <c r="AY134" s="364"/>
      <c r="AZ134" s="364"/>
      <c r="BA134" s="364"/>
      <c r="BB134" s="364"/>
      <c r="BC134" s="364"/>
      <c r="BD134" s="364"/>
      <c r="BE134" s="364"/>
      <c r="BF134" s="364"/>
      <c r="BG134" s="364"/>
      <c r="BH134" s="364"/>
      <c r="BI134" s="364"/>
      <c r="BJ134" s="364"/>
      <c r="BK134" s="364"/>
      <c r="BL134" s="364"/>
      <c r="BM134" s="364"/>
      <c r="BN134" s="364"/>
      <c r="BO134" s="364"/>
      <c r="BP134" s="364"/>
      <c r="BQ134" s="364"/>
      <c r="BR134" s="364"/>
      <c r="BS134" s="364"/>
      <c r="BT134" s="364"/>
      <c r="BU134" s="364"/>
      <c r="BV134" s="364"/>
      <c r="BW134" s="364"/>
      <c r="BX134" s="364"/>
      <c r="BY134" s="364"/>
      <c r="BZ134" s="364"/>
      <c r="CA134" s="364"/>
      <c r="CB134" s="364"/>
      <c r="CC134" s="364"/>
      <c r="CD134" s="364"/>
      <c r="CE134" s="364"/>
      <c r="CF134" s="364"/>
      <c r="CG134" s="364"/>
      <c r="CH134" s="364"/>
      <c r="CI134" s="364"/>
      <c r="CJ134" s="364"/>
      <c r="CK134" s="364"/>
      <c r="CL134" s="364"/>
      <c r="CM134" s="364"/>
      <c r="CN134" s="364"/>
      <c r="CO134" s="364"/>
      <c r="CP134" s="364"/>
      <c r="CQ134" s="364"/>
      <c r="CR134" s="364"/>
      <c r="CS134" s="364"/>
      <c r="CT134" s="364"/>
      <c r="CU134" s="364"/>
      <c r="CV134" s="364"/>
      <c r="CW134" s="364"/>
      <c r="CX134" s="364"/>
      <c r="CY134" s="364"/>
      <c r="CZ134" s="364"/>
      <c r="DA134" s="364"/>
      <c r="DB134" s="364"/>
      <c r="DC134" s="364"/>
    </row>
    <row r="135" spans="1:107" s="363" customFormat="1">
      <c r="A135" s="1416"/>
      <c r="B135" s="1416"/>
      <c r="C135" s="1417"/>
      <c r="D135" s="412" t="s">
        <v>515</v>
      </c>
      <c r="E135" s="85"/>
      <c r="F135" s="85" t="s">
        <v>509</v>
      </c>
      <c r="G135" s="85"/>
      <c r="H135" s="333"/>
      <c r="I135" s="413"/>
      <c r="J135" s="45"/>
      <c r="K135" s="394" t="s">
        <v>516</v>
      </c>
      <c r="L135" s="430"/>
      <c r="M135" s="1516"/>
      <c r="N135" s="45"/>
      <c r="O135" s="1542"/>
      <c r="P135" s="1545"/>
      <c r="Q135" s="45"/>
      <c r="R135" s="394" t="s">
        <v>518</v>
      </c>
      <c r="S135" s="349" t="s">
        <v>509</v>
      </c>
      <c r="T135" s="1530"/>
      <c r="U135" s="852"/>
      <c r="V135" s="364"/>
      <c r="W135" s="364"/>
      <c r="X135" s="364"/>
      <c r="Y135" s="364"/>
      <c r="Z135" s="364"/>
      <c r="AA135" s="364"/>
      <c r="AB135" s="364"/>
      <c r="AC135" s="364"/>
      <c r="AD135" s="364"/>
      <c r="AE135" s="364"/>
      <c r="AF135" s="364"/>
      <c r="AG135" s="364"/>
      <c r="AH135" s="364"/>
      <c r="AI135" s="364"/>
      <c r="AJ135" s="364"/>
      <c r="AK135" s="364"/>
      <c r="AL135" s="364"/>
      <c r="AM135" s="364"/>
      <c r="AN135" s="364"/>
      <c r="AO135" s="364"/>
      <c r="AP135" s="364"/>
      <c r="AQ135" s="364"/>
      <c r="AR135" s="364"/>
      <c r="AS135" s="364"/>
      <c r="AT135" s="364"/>
      <c r="AU135" s="364"/>
      <c r="AV135" s="364"/>
      <c r="AW135" s="364"/>
      <c r="AX135" s="364"/>
      <c r="AY135" s="364"/>
      <c r="AZ135" s="364"/>
      <c r="BA135" s="364"/>
      <c r="BB135" s="364"/>
      <c r="BC135" s="364"/>
      <c r="BD135" s="364"/>
      <c r="BE135" s="364"/>
      <c r="BF135" s="364"/>
      <c r="BG135" s="364"/>
      <c r="BH135" s="364"/>
      <c r="BI135" s="364"/>
      <c r="BJ135" s="364"/>
      <c r="BK135" s="364"/>
      <c r="BL135" s="364"/>
      <c r="BM135" s="364"/>
      <c r="BN135" s="364"/>
      <c r="BO135" s="364"/>
      <c r="BP135" s="364"/>
      <c r="BQ135" s="364"/>
      <c r="BR135" s="364"/>
      <c r="BS135" s="364"/>
      <c r="BT135" s="364"/>
      <c r="BU135" s="364"/>
      <c r="BV135" s="364"/>
      <c r="BW135" s="364"/>
      <c r="BX135" s="364"/>
      <c r="BY135" s="364"/>
      <c r="BZ135" s="364"/>
      <c r="CA135" s="364"/>
      <c r="CB135" s="364"/>
      <c r="CC135" s="364"/>
      <c r="CD135" s="364"/>
      <c r="CE135" s="364"/>
      <c r="CF135" s="364"/>
      <c r="CG135" s="364"/>
      <c r="CH135" s="364"/>
      <c r="CI135" s="364"/>
      <c r="CJ135" s="364"/>
      <c r="CK135" s="364"/>
      <c r="CL135" s="364"/>
      <c r="CM135" s="364"/>
      <c r="CN135" s="364"/>
      <c r="CO135" s="364"/>
      <c r="CP135" s="364"/>
      <c r="CQ135" s="364"/>
      <c r="CR135" s="364"/>
      <c r="CS135" s="364"/>
      <c r="CT135" s="364"/>
      <c r="CU135" s="364"/>
      <c r="CV135" s="364"/>
      <c r="CW135" s="364"/>
      <c r="CX135" s="364"/>
      <c r="CY135" s="364"/>
      <c r="CZ135" s="364"/>
      <c r="DA135" s="364"/>
      <c r="DB135" s="364"/>
      <c r="DC135" s="364"/>
    </row>
    <row r="136" spans="1:107" s="363" customFormat="1">
      <c r="A136" s="1416"/>
      <c r="B136" s="1416"/>
      <c r="C136" s="1417"/>
      <c r="D136" s="412" t="s">
        <v>520</v>
      </c>
      <c r="E136" s="85"/>
      <c r="F136" s="85" t="s">
        <v>509</v>
      </c>
      <c r="G136" s="85"/>
      <c r="H136" s="333"/>
      <c r="I136" s="413"/>
      <c r="J136" s="45"/>
      <c r="K136" s="394" t="s">
        <v>521</v>
      </c>
      <c r="L136" s="430"/>
      <c r="M136" s="1516"/>
      <c r="N136" s="45"/>
      <c r="O136" s="1542"/>
      <c r="P136" s="1545"/>
      <c r="Q136" s="45"/>
      <c r="R136" s="394" t="s">
        <v>522</v>
      </c>
      <c r="S136" s="349"/>
      <c r="T136" s="1530"/>
      <c r="U136" s="852"/>
      <c r="V136" s="364"/>
      <c r="W136" s="364"/>
      <c r="X136" s="364"/>
      <c r="Y136" s="364"/>
      <c r="Z136" s="364"/>
      <c r="AA136" s="364"/>
      <c r="AB136" s="364"/>
      <c r="AC136" s="364"/>
      <c r="AD136" s="364"/>
      <c r="AE136" s="364"/>
      <c r="AF136" s="364"/>
      <c r="AG136" s="364"/>
      <c r="AH136" s="364"/>
      <c r="AI136" s="364"/>
      <c r="AJ136" s="364"/>
      <c r="AK136" s="364"/>
      <c r="AL136" s="364"/>
      <c r="AM136" s="364"/>
      <c r="AN136" s="364"/>
      <c r="AO136" s="364"/>
      <c r="AP136" s="364"/>
      <c r="AQ136" s="364"/>
      <c r="AR136" s="364"/>
      <c r="AS136" s="364"/>
      <c r="AT136" s="364"/>
      <c r="AU136" s="364"/>
      <c r="AV136" s="364"/>
      <c r="AW136" s="364"/>
      <c r="AX136" s="364"/>
      <c r="AY136" s="364"/>
      <c r="AZ136" s="364"/>
      <c r="BA136" s="364"/>
      <c r="BB136" s="364"/>
      <c r="BC136" s="364"/>
      <c r="BD136" s="364"/>
      <c r="BE136" s="364"/>
      <c r="BF136" s="364"/>
      <c r="BG136" s="364"/>
      <c r="BH136" s="364"/>
      <c r="BI136" s="364"/>
      <c r="BJ136" s="364"/>
      <c r="BK136" s="364"/>
      <c r="BL136" s="364"/>
      <c r="BM136" s="364"/>
      <c r="BN136" s="364"/>
      <c r="BO136" s="364"/>
      <c r="BP136" s="364"/>
      <c r="BQ136" s="364"/>
      <c r="BR136" s="364"/>
      <c r="BS136" s="364"/>
      <c r="BT136" s="364"/>
      <c r="BU136" s="364"/>
      <c r="BV136" s="364"/>
      <c r="BW136" s="364"/>
      <c r="BX136" s="364"/>
      <c r="BY136" s="364"/>
      <c r="BZ136" s="364"/>
      <c r="CA136" s="364"/>
      <c r="CB136" s="364"/>
      <c r="CC136" s="364"/>
      <c r="CD136" s="364"/>
      <c r="CE136" s="364"/>
      <c r="CF136" s="364"/>
      <c r="CG136" s="364"/>
      <c r="CH136" s="364"/>
      <c r="CI136" s="364"/>
      <c r="CJ136" s="364"/>
      <c r="CK136" s="364"/>
      <c r="CL136" s="364"/>
      <c r="CM136" s="364"/>
      <c r="CN136" s="364"/>
      <c r="CO136" s="364"/>
      <c r="CP136" s="364"/>
      <c r="CQ136" s="364"/>
      <c r="CR136" s="364"/>
      <c r="CS136" s="364"/>
      <c r="CT136" s="364"/>
      <c r="CU136" s="364"/>
      <c r="CV136" s="364"/>
      <c r="CW136" s="364"/>
      <c r="CX136" s="364"/>
      <c r="CY136" s="364"/>
      <c r="CZ136" s="364"/>
      <c r="DA136" s="364"/>
      <c r="DB136" s="364"/>
      <c r="DC136" s="364"/>
    </row>
    <row r="137" spans="1:107" s="363" customFormat="1">
      <c r="A137" s="1416"/>
      <c r="B137" s="1416"/>
      <c r="C137" s="1417"/>
      <c r="D137" s="414" t="s">
        <v>413</v>
      </c>
      <c r="E137" s="86"/>
      <c r="F137" s="86"/>
      <c r="G137" s="86"/>
      <c r="H137" s="334"/>
      <c r="I137" s="415"/>
      <c r="J137" s="45"/>
      <c r="K137" s="395" t="s">
        <v>523</v>
      </c>
      <c r="L137" s="435"/>
      <c r="M137" s="1516"/>
      <c r="N137" s="45"/>
      <c r="O137" s="1543"/>
      <c r="P137" s="1546"/>
      <c r="Q137" s="45"/>
      <c r="R137" s="401" t="s">
        <v>524</v>
      </c>
      <c r="S137" s="350"/>
      <c r="T137" s="1531"/>
      <c r="U137" s="883"/>
      <c r="V137" s="364"/>
      <c r="W137" s="364"/>
      <c r="X137" s="364"/>
      <c r="Y137" s="364"/>
      <c r="Z137" s="364"/>
      <c r="AA137" s="364"/>
      <c r="AB137" s="364"/>
      <c r="AC137" s="364"/>
      <c r="AD137" s="364"/>
      <c r="AE137" s="364"/>
      <c r="AF137" s="364"/>
      <c r="AG137" s="364"/>
      <c r="AH137" s="364"/>
      <c r="AI137" s="364"/>
      <c r="AJ137" s="364"/>
      <c r="AK137" s="364"/>
      <c r="AL137" s="364"/>
      <c r="AM137" s="364"/>
      <c r="AN137" s="364"/>
      <c r="AO137" s="364"/>
      <c r="AP137" s="364"/>
      <c r="AQ137" s="364"/>
      <c r="AR137" s="364"/>
      <c r="AS137" s="364"/>
      <c r="AT137" s="364"/>
      <c r="AU137" s="364"/>
      <c r="AV137" s="364"/>
      <c r="AW137" s="364"/>
      <c r="AX137" s="364"/>
      <c r="AY137" s="364"/>
      <c r="AZ137" s="364"/>
      <c r="BA137" s="364"/>
      <c r="BB137" s="364"/>
      <c r="BC137" s="364"/>
      <c r="BD137" s="364"/>
      <c r="BE137" s="364"/>
      <c r="BF137" s="364"/>
      <c r="BG137" s="364"/>
      <c r="BH137" s="364"/>
      <c r="BI137" s="364"/>
      <c r="BJ137" s="364"/>
      <c r="BK137" s="364"/>
      <c r="BL137" s="364"/>
      <c r="BM137" s="364"/>
      <c r="BN137" s="364"/>
      <c r="BO137" s="364"/>
      <c r="BP137" s="364"/>
      <c r="BQ137" s="364"/>
      <c r="BR137" s="364"/>
      <c r="BS137" s="364"/>
      <c r="BT137" s="364"/>
      <c r="BU137" s="364"/>
      <c r="BV137" s="364"/>
      <c r="BW137" s="364"/>
      <c r="BX137" s="364"/>
      <c r="BY137" s="364"/>
      <c r="BZ137" s="364"/>
      <c r="CA137" s="364"/>
      <c r="CB137" s="364"/>
      <c r="CC137" s="364"/>
      <c r="CD137" s="364"/>
      <c r="CE137" s="364"/>
      <c r="CF137" s="364"/>
      <c r="CG137" s="364"/>
      <c r="CH137" s="364"/>
      <c r="CI137" s="364"/>
      <c r="CJ137" s="364"/>
      <c r="CK137" s="364"/>
      <c r="CL137" s="364"/>
      <c r="CM137" s="364"/>
      <c r="CN137" s="364"/>
      <c r="CO137" s="364"/>
      <c r="CP137" s="364"/>
      <c r="CQ137" s="364"/>
      <c r="CR137" s="364"/>
      <c r="CS137" s="364"/>
      <c r="CT137" s="364"/>
      <c r="CU137" s="364"/>
      <c r="CV137" s="364"/>
      <c r="CW137" s="364"/>
      <c r="CX137" s="364"/>
      <c r="CY137" s="364"/>
      <c r="CZ137" s="364"/>
      <c r="DA137" s="364"/>
      <c r="DB137" s="364"/>
      <c r="DC137" s="364"/>
    </row>
    <row r="138" spans="1:107" s="364" customFormat="1">
      <c r="A138" s="1338">
        <v>26</v>
      </c>
      <c r="B138" s="1338" t="s">
        <v>244</v>
      </c>
      <c r="C138" s="1339" t="s">
        <v>245</v>
      </c>
      <c r="D138" s="416" t="s">
        <v>460</v>
      </c>
      <c r="E138" s="284"/>
      <c r="F138" s="284" t="s">
        <v>509</v>
      </c>
      <c r="G138" s="284"/>
      <c r="H138" s="329"/>
      <c r="I138" s="417"/>
      <c r="J138" s="46"/>
      <c r="K138" s="399" t="s">
        <v>510</v>
      </c>
      <c r="L138" s="432"/>
      <c r="M138" s="425"/>
      <c r="N138" s="914"/>
      <c r="O138" s="1558">
        <v>7</v>
      </c>
      <c r="P138" s="1570">
        <v>63992</v>
      </c>
      <c r="Q138" s="914"/>
      <c r="R138" s="399" t="s">
        <v>511</v>
      </c>
      <c r="S138" s="345"/>
      <c r="T138" s="385"/>
      <c r="U138" s="875"/>
    </row>
    <row r="139" spans="1:107" s="364" customFormat="1">
      <c r="A139" s="1338"/>
      <c r="B139" s="1338"/>
      <c r="C139" s="1339"/>
      <c r="D139" s="418" t="s">
        <v>512</v>
      </c>
      <c r="E139" s="285"/>
      <c r="F139" s="285"/>
      <c r="G139" s="285"/>
      <c r="H139" s="330"/>
      <c r="I139" s="419"/>
      <c r="J139" s="46"/>
      <c r="K139" s="397" t="s">
        <v>513</v>
      </c>
      <c r="L139" s="433" t="s">
        <v>509</v>
      </c>
      <c r="M139" s="424"/>
      <c r="N139" s="914"/>
      <c r="O139" s="1559"/>
      <c r="P139" s="1571"/>
      <c r="Q139" s="914"/>
      <c r="R139" s="397" t="s">
        <v>514</v>
      </c>
      <c r="S139" s="346"/>
      <c r="T139" s="386"/>
      <c r="U139" s="849"/>
    </row>
    <row r="140" spans="1:107" s="364" customFormat="1">
      <c r="A140" s="1338"/>
      <c r="B140" s="1338"/>
      <c r="C140" s="1339"/>
      <c r="D140" s="418" t="s">
        <v>515</v>
      </c>
      <c r="E140" s="285"/>
      <c r="F140" s="285" t="s">
        <v>509</v>
      </c>
      <c r="G140" s="285"/>
      <c r="H140" s="330"/>
      <c r="I140" s="419"/>
      <c r="J140" s="46"/>
      <c r="K140" s="397" t="s">
        <v>516</v>
      </c>
      <c r="L140" s="433"/>
      <c r="M140" s="424" t="s">
        <v>530</v>
      </c>
      <c r="N140" s="914"/>
      <c r="O140" s="1559"/>
      <c r="P140" s="1571"/>
      <c r="Q140" s="914"/>
      <c r="R140" s="397" t="s">
        <v>518</v>
      </c>
      <c r="S140" s="346" t="s">
        <v>509</v>
      </c>
      <c r="T140" s="386">
        <v>1</v>
      </c>
      <c r="U140" s="849"/>
    </row>
    <row r="141" spans="1:107" s="364" customFormat="1">
      <c r="A141" s="1338"/>
      <c r="B141" s="1338"/>
      <c r="C141" s="1339"/>
      <c r="D141" s="418" t="s">
        <v>520</v>
      </c>
      <c r="E141" s="285"/>
      <c r="F141" s="285" t="s">
        <v>509</v>
      </c>
      <c r="G141" s="285"/>
      <c r="H141" s="330"/>
      <c r="I141" s="419"/>
      <c r="J141" s="46"/>
      <c r="K141" s="397" t="s">
        <v>521</v>
      </c>
      <c r="L141" s="433"/>
      <c r="M141" s="424"/>
      <c r="N141" s="914"/>
      <c r="O141" s="1559"/>
      <c r="P141" s="1571"/>
      <c r="Q141" s="914"/>
      <c r="R141" s="397" t="s">
        <v>522</v>
      </c>
      <c r="S141" s="346"/>
      <c r="T141" s="386"/>
      <c r="U141" s="849"/>
    </row>
    <row r="142" spans="1:107" s="364" customFormat="1">
      <c r="A142" s="1338"/>
      <c r="B142" s="1338"/>
      <c r="C142" s="1339"/>
      <c r="D142" s="420" t="s">
        <v>413</v>
      </c>
      <c r="E142" s="286"/>
      <c r="F142" s="286"/>
      <c r="G142" s="286"/>
      <c r="H142" s="331"/>
      <c r="I142" s="421"/>
      <c r="J142" s="46"/>
      <c r="K142" s="407" t="s">
        <v>523</v>
      </c>
      <c r="L142" s="886"/>
      <c r="M142" s="426"/>
      <c r="N142" s="914"/>
      <c r="O142" s="1560"/>
      <c r="P142" s="1572"/>
      <c r="Q142" s="914"/>
      <c r="R142" s="400" t="s">
        <v>524</v>
      </c>
      <c r="S142" s="347"/>
      <c r="T142" s="387"/>
      <c r="U142" s="876"/>
    </row>
    <row r="143" spans="1:107" s="363" customFormat="1">
      <c r="A143" s="1416">
        <v>27</v>
      </c>
      <c r="B143" s="1416" t="s">
        <v>254</v>
      </c>
      <c r="C143" s="1417" t="s">
        <v>255</v>
      </c>
      <c r="D143" s="410" t="s">
        <v>460</v>
      </c>
      <c r="E143" s="84"/>
      <c r="F143" s="84" t="s">
        <v>509</v>
      </c>
      <c r="G143" s="84"/>
      <c r="H143" s="332"/>
      <c r="I143" s="411"/>
      <c r="J143" s="45"/>
      <c r="K143" s="393" t="s">
        <v>510</v>
      </c>
      <c r="L143" s="429"/>
      <c r="M143" s="427"/>
      <c r="N143" s="45"/>
      <c r="O143" s="1510">
        <v>53</v>
      </c>
      <c r="P143" s="1513">
        <v>65894</v>
      </c>
      <c r="Q143" s="45"/>
      <c r="R143" s="393" t="s">
        <v>511</v>
      </c>
      <c r="S143" s="348"/>
      <c r="T143" s="384"/>
      <c r="U143" s="852"/>
      <c r="V143" s="364"/>
      <c r="W143" s="364"/>
      <c r="X143" s="364"/>
      <c r="Y143" s="364"/>
      <c r="Z143" s="364"/>
      <c r="AA143" s="364"/>
      <c r="AB143" s="364"/>
      <c r="AC143" s="364"/>
      <c r="AD143" s="364"/>
      <c r="AE143" s="364"/>
      <c r="AF143" s="364"/>
      <c r="AG143" s="364"/>
      <c r="AH143" s="364"/>
      <c r="AI143" s="364"/>
      <c r="AJ143" s="364"/>
      <c r="AK143" s="364"/>
      <c r="AL143" s="364"/>
      <c r="AM143" s="364"/>
      <c r="AN143" s="364"/>
      <c r="AO143" s="364"/>
      <c r="AP143" s="364"/>
      <c r="AQ143" s="364"/>
      <c r="AR143" s="364"/>
      <c r="AS143" s="364"/>
      <c r="AT143" s="364"/>
      <c r="AU143" s="364"/>
      <c r="AV143" s="364"/>
      <c r="AW143" s="364"/>
      <c r="AX143" s="364"/>
      <c r="AY143" s="364"/>
      <c r="AZ143" s="364"/>
      <c r="BA143" s="364"/>
      <c r="BB143" s="364"/>
      <c r="BC143" s="364"/>
      <c r="BD143" s="364"/>
      <c r="BE143" s="364"/>
      <c r="BF143" s="364"/>
      <c r="BG143" s="364"/>
      <c r="BH143" s="364"/>
      <c r="BI143" s="364"/>
      <c r="BJ143" s="364"/>
      <c r="BK143" s="364"/>
      <c r="BL143" s="364"/>
      <c r="BM143" s="364"/>
      <c r="BN143" s="364"/>
      <c r="BO143" s="364"/>
      <c r="BP143" s="364"/>
      <c r="BQ143" s="364"/>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c r="CZ143" s="364"/>
      <c r="DA143" s="364"/>
      <c r="DB143" s="364"/>
      <c r="DC143" s="364"/>
    </row>
    <row r="144" spans="1:107" s="363" customFormat="1">
      <c r="A144" s="1416"/>
      <c r="B144" s="1416"/>
      <c r="C144" s="1417"/>
      <c r="D144" s="412" t="s">
        <v>512</v>
      </c>
      <c r="E144" s="85"/>
      <c r="F144" s="85"/>
      <c r="G144" s="85"/>
      <c r="H144" s="333"/>
      <c r="I144" s="413"/>
      <c r="J144" s="45"/>
      <c r="K144" s="394" t="s">
        <v>513</v>
      </c>
      <c r="L144" s="430" t="s">
        <v>509</v>
      </c>
      <c r="M144" s="422"/>
      <c r="N144" s="45"/>
      <c r="O144" s="1511"/>
      <c r="P144" s="1514"/>
      <c r="Q144" s="45"/>
      <c r="R144" s="394" t="s">
        <v>514</v>
      </c>
      <c r="S144" s="349"/>
      <c r="T144" s="384"/>
      <c r="U144" s="852"/>
      <c r="V144" s="364"/>
      <c r="W144" s="364"/>
      <c r="X144" s="364"/>
      <c r="Y144" s="364"/>
      <c r="Z144" s="364"/>
      <c r="AA144" s="364"/>
      <c r="AB144" s="364"/>
      <c r="AC144" s="364"/>
      <c r="AD144" s="364"/>
      <c r="AE144" s="364"/>
      <c r="AF144" s="364"/>
      <c r="AG144" s="364"/>
      <c r="AH144" s="364"/>
      <c r="AI144" s="364"/>
      <c r="AJ144" s="364"/>
      <c r="AK144" s="364"/>
      <c r="AL144" s="364"/>
      <c r="AM144" s="364"/>
      <c r="AN144" s="364"/>
      <c r="AO144" s="364"/>
      <c r="AP144" s="364"/>
      <c r="AQ144" s="364"/>
      <c r="AR144" s="364"/>
      <c r="AS144" s="364"/>
      <c r="AT144" s="364"/>
      <c r="AU144" s="364"/>
      <c r="AV144" s="364"/>
      <c r="AW144" s="364"/>
      <c r="AX144" s="364"/>
      <c r="AY144" s="364"/>
      <c r="AZ144" s="364"/>
      <c r="BA144" s="364"/>
      <c r="BB144" s="364"/>
      <c r="BC144" s="364"/>
      <c r="BD144" s="364"/>
      <c r="BE144" s="364"/>
      <c r="BF144" s="364"/>
      <c r="BG144" s="364"/>
      <c r="BH144" s="364"/>
      <c r="BI144" s="364"/>
      <c r="BJ144" s="364"/>
      <c r="BK144" s="364"/>
      <c r="BL144" s="364"/>
      <c r="BM144" s="364"/>
      <c r="BN144" s="364"/>
      <c r="BO144" s="364"/>
      <c r="BP144" s="364"/>
      <c r="BQ144" s="364"/>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c r="CZ144" s="364"/>
      <c r="DA144" s="364"/>
      <c r="DB144" s="364"/>
      <c r="DC144" s="364"/>
    </row>
    <row r="145" spans="1:107" s="363" customFormat="1">
      <c r="A145" s="1416"/>
      <c r="B145" s="1416"/>
      <c r="C145" s="1417"/>
      <c r="D145" s="412" t="s">
        <v>515</v>
      </c>
      <c r="E145" s="85"/>
      <c r="F145" s="85" t="s">
        <v>509</v>
      </c>
      <c r="G145" s="85"/>
      <c r="H145" s="333"/>
      <c r="I145" s="413"/>
      <c r="J145" s="45"/>
      <c r="K145" s="394" t="s">
        <v>516</v>
      </c>
      <c r="L145" s="430"/>
      <c r="M145" s="422"/>
      <c r="N145" s="45"/>
      <c r="O145" s="1511"/>
      <c r="P145" s="1514"/>
      <c r="Q145" s="45"/>
      <c r="R145" s="394" t="s">
        <v>518</v>
      </c>
      <c r="S145" s="349"/>
      <c r="T145" s="384"/>
      <c r="U145" s="852"/>
      <c r="V145" s="364"/>
      <c r="W145" s="364"/>
      <c r="X145" s="364"/>
      <c r="Y145" s="364"/>
      <c r="Z145" s="364"/>
      <c r="AA145" s="364"/>
      <c r="AB145" s="364"/>
      <c r="AC145" s="364"/>
      <c r="AD145" s="364"/>
      <c r="AE145" s="364"/>
      <c r="AF145" s="364"/>
      <c r="AG145" s="364"/>
      <c r="AH145" s="364"/>
      <c r="AI145" s="364"/>
      <c r="AJ145" s="364"/>
      <c r="AK145" s="364"/>
      <c r="AL145" s="364"/>
      <c r="AM145" s="364"/>
      <c r="AN145" s="364"/>
      <c r="AO145" s="364"/>
      <c r="AP145" s="364"/>
      <c r="AQ145" s="364"/>
      <c r="AR145" s="364"/>
      <c r="AS145" s="364"/>
      <c r="AT145" s="364"/>
      <c r="AU145" s="364"/>
      <c r="AV145" s="364"/>
      <c r="AW145" s="364"/>
      <c r="AX145" s="364"/>
      <c r="AY145" s="364"/>
      <c r="AZ145" s="364"/>
      <c r="BA145" s="364"/>
      <c r="BB145" s="364"/>
      <c r="BC145" s="364"/>
      <c r="BD145" s="364"/>
      <c r="BE145" s="364"/>
      <c r="BF145" s="364"/>
      <c r="BG145" s="364"/>
      <c r="BH145" s="364"/>
      <c r="BI145" s="364"/>
      <c r="BJ145" s="364"/>
      <c r="BK145" s="364"/>
      <c r="BL145" s="364"/>
      <c r="BM145" s="364"/>
      <c r="BN145" s="364"/>
      <c r="BO145" s="364"/>
      <c r="BP145" s="364"/>
      <c r="BQ145" s="364"/>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c r="CZ145" s="364"/>
      <c r="DA145" s="364"/>
      <c r="DB145" s="364"/>
      <c r="DC145" s="364"/>
    </row>
    <row r="146" spans="1:107" s="363" customFormat="1">
      <c r="A146" s="1416"/>
      <c r="B146" s="1416"/>
      <c r="C146" s="1417"/>
      <c r="D146" s="412" t="s">
        <v>520</v>
      </c>
      <c r="E146" s="85"/>
      <c r="F146" s="85" t="s">
        <v>509</v>
      </c>
      <c r="G146" s="85"/>
      <c r="H146" s="333"/>
      <c r="I146" s="413"/>
      <c r="J146" s="45"/>
      <c r="K146" s="394" t="s">
        <v>521</v>
      </c>
      <c r="L146" s="430"/>
      <c r="M146" s="422"/>
      <c r="N146" s="45"/>
      <c r="O146" s="1511"/>
      <c r="P146" s="1514"/>
      <c r="Q146" s="45"/>
      <c r="R146" s="394" t="s">
        <v>522</v>
      </c>
      <c r="S146" s="349" t="s">
        <v>509</v>
      </c>
      <c r="T146" s="384"/>
      <c r="U146" s="852"/>
      <c r="V146" s="364"/>
      <c r="W146" s="364"/>
      <c r="X146" s="364"/>
      <c r="Y146" s="364"/>
      <c r="Z146" s="364"/>
      <c r="AA146" s="364"/>
      <c r="AB146" s="364"/>
      <c r="AC146" s="364"/>
      <c r="AD146" s="364"/>
      <c r="AE146" s="364"/>
      <c r="AF146" s="364"/>
      <c r="AG146" s="364"/>
      <c r="AH146" s="364"/>
      <c r="AI146" s="364"/>
      <c r="AJ146" s="364"/>
      <c r="AK146" s="364"/>
      <c r="AL146" s="364"/>
      <c r="AM146" s="364"/>
      <c r="AN146" s="364"/>
      <c r="AO146" s="364"/>
      <c r="AP146" s="364"/>
      <c r="AQ146" s="364"/>
      <c r="AR146" s="364"/>
      <c r="AS146" s="364"/>
      <c r="AT146" s="364"/>
      <c r="AU146" s="364"/>
      <c r="AV146" s="364"/>
      <c r="AW146" s="364"/>
      <c r="AX146" s="364"/>
      <c r="AY146" s="364"/>
      <c r="AZ146" s="364"/>
      <c r="BA146" s="364"/>
      <c r="BB146" s="364"/>
      <c r="BC146" s="364"/>
      <c r="BD146" s="364"/>
      <c r="BE146" s="364"/>
      <c r="BF146" s="364"/>
      <c r="BG146" s="364"/>
      <c r="BH146" s="364"/>
      <c r="BI146" s="364"/>
      <c r="BJ146" s="364"/>
      <c r="BK146" s="364"/>
      <c r="BL146" s="364"/>
      <c r="BM146" s="364"/>
      <c r="BN146" s="364"/>
      <c r="BO146" s="364"/>
      <c r="BP146" s="364"/>
      <c r="BQ146" s="364"/>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c r="CZ146" s="364"/>
      <c r="DA146" s="364"/>
      <c r="DB146" s="364"/>
      <c r="DC146" s="364"/>
    </row>
    <row r="147" spans="1:107" s="363" customFormat="1">
      <c r="A147" s="1416"/>
      <c r="B147" s="1416"/>
      <c r="C147" s="1417"/>
      <c r="D147" s="414" t="s">
        <v>413</v>
      </c>
      <c r="E147" s="86"/>
      <c r="F147" s="86" t="s">
        <v>509</v>
      </c>
      <c r="G147" s="86"/>
      <c r="H147" s="334"/>
      <c r="I147" s="415"/>
      <c r="J147" s="45"/>
      <c r="K147" s="395" t="s">
        <v>523</v>
      </c>
      <c r="L147" s="435"/>
      <c r="M147" s="428"/>
      <c r="N147" s="45"/>
      <c r="O147" s="1512"/>
      <c r="P147" s="1515"/>
      <c r="Q147" s="45"/>
      <c r="R147" s="401" t="s">
        <v>524</v>
      </c>
      <c r="S147" s="350"/>
      <c r="T147" s="384"/>
      <c r="U147" s="854"/>
      <c r="V147" s="364"/>
      <c r="W147" s="364"/>
      <c r="X147" s="364"/>
      <c r="Y147" s="364"/>
      <c r="Z147" s="364"/>
      <c r="AA147" s="364"/>
      <c r="AB147" s="364"/>
      <c r="AC147" s="364"/>
      <c r="AD147" s="364"/>
      <c r="AE147" s="364"/>
      <c r="AF147" s="364"/>
      <c r="AG147" s="364"/>
      <c r="AH147" s="364"/>
      <c r="AI147" s="364"/>
      <c r="AJ147" s="364"/>
      <c r="AK147" s="364"/>
      <c r="AL147" s="364"/>
      <c r="AM147" s="364"/>
      <c r="AN147" s="364"/>
      <c r="AO147" s="364"/>
      <c r="AP147" s="364"/>
      <c r="AQ147" s="364"/>
      <c r="AR147" s="364"/>
      <c r="AS147" s="364"/>
      <c r="AT147" s="364"/>
      <c r="AU147" s="364"/>
      <c r="AV147" s="364"/>
      <c r="AW147" s="364"/>
      <c r="AX147" s="364"/>
      <c r="AY147" s="364"/>
      <c r="AZ147" s="364"/>
      <c r="BA147" s="364"/>
      <c r="BB147" s="364"/>
      <c r="BC147" s="364"/>
      <c r="BD147" s="364"/>
      <c r="BE147" s="364"/>
      <c r="BF147" s="364"/>
      <c r="BG147" s="364"/>
      <c r="BH147" s="364"/>
      <c r="BI147" s="364"/>
      <c r="BJ147" s="364"/>
      <c r="BK147" s="364"/>
      <c r="BL147" s="364"/>
      <c r="BM147" s="364"/>
      <c r="BN147" s="364"/>
      <c r="BO147" s="364"/>
      <c r="BP147" s="364"/>
      <c r="BQ147" s="364"/>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c r="CZ147" s="364"/>
      <c r="DA147" s="364"/>
      <c r="DB147" s="364"/>
      <c r="DC147" s="364"/>
    </row>
    <row r="148" spans="1:107" s="364" customFormat="1">
      <c r="A148" s="1338">
        <v>28</v>
      </c>
      <c r="B148" s="1338" t="s">
        <v>261</v>
      </c>
      <c r="C148" s="1339" t="s">
        <v>262</v>
      </c>
      <c r="D148" s="416" t="s">
        <v>460</v>
      </c>
      <c r="E148" s="284"/>
      <c r="F148" s="284"/>
      <c r="G148" s="284" t="s">
        <v>509</v>
      </c>
      <c r="H148" s="329"/>
      <c r="I148" s="417"/>
      <c r="J148" s="46"/>
      <c r="K148" s="399" t="s">
        <v>510</v>
      </c>
      <c r="L148" s="432"/>
      <c r="M148" s="424"/>
      <c r="N148" s="46"/>
      <c r="O148" s="1562">
        <v>754</v>
      </c>
      <c r="P148" s="1570">
        <v>98</v>
      </c>
      <c r="Q148" s="46"/>
      <c r="R148" s="399" t="s">
        <v>511</v>
      </c>
      <c r="S148" s="345"/>
      <c r="T148" s="915"/>
      <c r="U148" s="849"/>
    </row>
    <row r="149" spans="1:107" s="364" customFormat="1">
      <c r="A149" s="1338"/>
      <c r="B149" s="1338"/>
      <c r="C149" s="1339"/>
      <c r="D149" s="418" t="s">
        <v>512</v>
      </c>
      <c r="E149" s="285"/>
      <c r="F149" s="285"/>
      <c r="G149" s="285" t="s">
        <v>509</v>
      </c>
      <c r="H149" s="330"/>
      <c r="I149" s="419"/>
      <c r="J149" s="46"/>
      <c r="K149" s="397" t="s">
        <v>513</v>
      </c>
      <c r="L149" s="433"/>
      <c r="M149" s="424"/>
      <c r="N149" s="46"/>
      <c r="O149" s="1559"/>
      <c r="P149" s="1571"/>
      <c r="Q149" s="46"/>
      <c r="R149" s="397" t="s">
        <v>514</v>
      </c>
      <c r="S149" s="346"/>
      <c r="T149" s="386"/>
      <c r="U149" s="849"/>
    </row>
    <row r="150" spans="1:107" s="364" customFormat="1">
      <c r="A150" s="1338"/>
      <c r="B150" s="1338"/>
      <c r="C150" s="1339"/>
      <c r="D150" s="418" t="s">
        <v>515</v>
      </c>
      <c r="E150" s="285"/>
      <c r="F150" s="285"/>
      <c r="G150" s="285" t="s">
        <v>509</v>
      </c>
      <c r="H150" s="330"/>
      <c r="I150" s="419"/>
      <c r="J150" s="46"/>
      <c r="K150" s="397" t="s">
        <v>516</v>
      </c>
      <c r="L150" s="433"/>
      <c r="M150" s="424"/>
      <c r="N150" s="46"/>
      <c r="O150" s="1559"/>
      <c r="P150" s="1571"/>
      <c r="Q150" s="46"/>
      <c r="R150" s="397" t="s">
        <v>518</v>
      </c>
      <c r="S150" s="346" t="s">
        <v>509</v>
      </c>
      <c r="T150" s="386"/>
      <c r="U150" s="849"/>
    </row>
    <row r="151" spans="1:107" s="364" customFormat="1">
      <c r="A151" s="1338"/>
      <c r="B151" s="1338"/>
      <c r="C151" s="1339"/>
      <c r="D151" s="418" t="s">
        <v>520</v>
      </c>
      <c r="E151" s="285"/>
      <c r="F151" s="285"/>
      <c r="G151" s="285" t="s">
        <v>509</v>
      </c>
      <c r="H151" s="330"/>
      <c r="I151" s="419"/>
      <c r="J151" s="46"/>
      <c r="K151" s="397" t="s">
        <v>521</v>
      </c>
      <c r="L151" s="433" t="s">
        <v>509</v>
      </c>
      <c r="M151" s="424"/>
      <c r="N151" s="46"/>
      <c r="O151" s="1559"/>
      <c r="P151" s="1571"/>
      <c r="Q151" s="46"/>
      <c r="R151" s="397" t="s">
        <v>522</v>
      </c>
      <c r="S151" s="346"/>
      <c r="T151" s="386"/>
      <c r="U151" s="849"/>
    </row>
    <row r="152" spans="1:107" s="364" customFormat="1">
      <c r="A152" s="1338"/>
      <c r="B152" s="1338"/>
      <c r="C152" s="1339"/>
      <c r="D152" s="420" t="s">
        <v>413</v>
      </c>
      <c r="E152" s="286"/>
      <c r="F152" s="286"/>
      <c r="G152" s="286" t="s">
        <v>509</v>
      </c>
      <c r="H152" s="331"/>
      <c r="I152" s="421"/>
      <c r="J152" s="46"/>
      <c r="K152" s="407" t="s">
        <v>523</v>
      </c>
      <c r="L152" s="886"/>
      <c r="M152" s="424"/>
      <c r="N152" s="46"/>
      <c r="O152" s="1560"/>
      <c r="P152" s="1572"/>
      <c r="Q152" s="46"/>
      <c r="R152" s="400" t="s">
        <v>524</v>
      </c>
      <c r="S152" s="347"/>
      <c r="T152" s="850"/>
      <c r="U152" s="851"/>
    </row>
    <row r="153" spans="1:107">
      <c r="A153" s="1416">
        <v>29</v>
      </c>
      <c r="B153" s="1416" t="s">
        <v>266</v>
      </c>
      <c r="C153" s="1417" t="s">
        <v>267</v>
      </c>
      <c r="D153" s="410" t="s">
        <v>460</v>
      </c>
      <c r="E153" s="84"/>
      <c r="F153" s="84" t="s">
        <v>509</v>
      </c>
      <c r="G153" s="84"/>
      <c r="H153" s="332"/>
      <c r="I153" s="411"/>
      <c r="J153" s="45"/>
      <c r="K153" s="393" t="s">
        <v>510</v>
      </c>
      <c r="L153" s="429"/>
      <c r="M153" s="427"/>
      <c r="N153" s="45"/>
      <c r="O153" s="1510"/>
      <c r="P153" s="1513"/>
      <c r="Q153" s="45"/>
      <c r="R153" s="393" t="s">
        <v>511</v>
      </c>
      <c r="S153" s="348"/>
      <c r="T153" s="384"/>
      <c r="U153" s="852"/>
    </row>
    <row r="154" spans="1:107">
      <c r="A154" s="1416"/>
      <c r="B154" s="1416"/>
      <c r="C154" s="1417"/>
      <c r="D154" s="412" t="s">
        <v>512</v>
      </c>
      <c r="E154" s="85"/>
      <c r="F154" s="85" t="s">
        <v>509</v>
      </c>
      <c r="G154" s="85"/>
      <c r="H154" s="333"/>
      <c r="I154" s="413"/>
      <c r="J154" s="45"/>
      <c r="K154" s="394" t="s">
        <v>513</v>
      </c>
      <c r="L154" s="430" t="s">
        <v>509</v>
      </c>
      <c r="M154" s="422"/>
      <c r="N154" s="45"/>
      <c r="O154" s="1511"/>
      <c r="P154" s="1514"/>
      <c r="Q154" s="45"/>
      <c r="R154" s="394" t="s">
        <v>514</v>
      </c>
      <c r="S154" s="349"/>
      <c r="T154" s="384"/>
      <c r="U154" s="852"/>
    </row>
    <row r="155" spans="1:107">
      <c r="A155" s="1416"/>
      <c r="B155" s="1416"/>
      <c r="C155" s="1417"/>
      <c r="D155" s="412" t="s">
        <v>515</v>
      </c>
      <c r="E155" s="85"/>
      <c r="F155" s="85" t="s">
        <v>509</v>
      </c>
      <c r="G155" s="85"/>
      <c r="H155" s="333"/>
      <c r="I155" s="413"/>
      <c r="J155" s="45"/>
      <c r="K155" s="394" t="s">
        <v>516</v>
      </c>
      <c r="L155" s="430"/>
      <c r="M155" s="422"/>
      <c r="N155" s="45"/>
      <c r="O155" s="1511"/>
      <c r="P155" s="1514"/>
      <c r="Q155" s="45"/>
      <c r="R155" s="394" t="s">
        <v>518</v>
      </c>
      <c r="S155" s="349" t="s">
        <v>509</v>
      </c>
      <c r="T155" s="384"/>
      <c r="U155" s="852"/>
    </row>
    <row r="156" spans="1:107">
      <c r="A156" s="1416"/>
      <c r="B156" s="1416"/>
      <c r="C156" s="1417"/>
      <c r="D156" s="412" t="s">
        <v>520</v>
      </c>
      <c r="E156" s="85"/>
      <c r="F156" s="85" t="s">
        <v>509</v>
      </c>
      <c r="G156" s="85"/>
      <c r="H156" s="333"/>
      <c r="I156" s="413"/>
      <c r="J156" s="45"/>
      <c r="K156" s="394" t="s">
        <v>521</v>
      </c>
      <c r="L156" s="430"/>
      <c r="M156" s="422"/>
      <c r="N156" s="45"/>
      <c r="O156" s="1511"/>
      <c r="P156" s="1514"/>
      <c r="Q156" s="45"/>
      <c r="R156" s="394" t="s">
        <v>522</v>
      </c>
      <c r="S156" s="349"/>
      <c r="T156" s="384"/>
      <c r="U156" s="852"/>
    </row>
    <row r="157" spans="1:107">
      <c r="A157" s="1416"/>
      <c r="B157" s="1416"/>
      <c r="C157" s="1417"/>
      <c r="D157" s="414" t="s">
        <v>413</v>
      </c>
      <c r="E157" s="86"/>
      <c r="F157" s="86" t="s">
        <v>509</v>
      </c>
      <c r="G157" s="86"/>
      <c r="H157" s="334"/>
      <c r="I157" s="415"/>
      <c r="J157" s="45"/>
      <c r="K157" s="395" t="s">
        <v>523</v>
      </c>
      <c r="L157" s="435"/>
      <c r="M157" s="428"/>
      <c r="N157" s="45"/>
      <c r="O157" s="1512"/>
      <c r="P157" s="1515"/>
      <c r="Q157" s="45"/>
      <c r="R157" s="401" t="s">
        <v>524</v>
      </c>
      <c r="S157" s="350"/>
      <c r="T157" s="384"/>
      <c r="U157" s="854"/>
    </row>
    <row r="158" spans="1:107" ht="13.9" customHeight="1">
      <c r="A158" s="1338">
        <v>30</v>
      </c>
      <c r="B158" s="1338" t="s">
        <v>273</v>
      </c>
      <c r="C158" s="1339" t="s">
        <v>274</v>
      </c>
      <c r="D158" s="416" t="s">
        <v>460</v>
      </c>
      <c r="E158" s="284"/>
      <c r="F158" s="284" t="s">
        <v>509</v>
      </c>
      <c r="G158" s="284"/>
      <c r="H158" s="329"/>
      <c r="I158" s="417"/>
      <c r="J158" s="916"/>
      <c r="K158" s="399" t="s">
        <v>510</v>
      </c>
      <c r="L158" s="432"/>
      <c r="M158" s="425"/>
      <c r="N158" s="916"/>
      <c r="O158" s="1574" t="s">
        <v>531</v>
      </c>
      <c r="P158" s="1577">
        <v>226</v>
      </c>
      <c r="Q158" s="916"/>
      <c r="R158" s="399" t="s">
        <v>511</v>
      </c>
      <c r="S158" s="345"/>
      <c r="T158" s="915"/>
      <c r="U158" s="849"/>
    </row>
    <row r="159" spans="1:107" ht="13.9" customHeight="1">
      <c r="A159" s="1338"/>
      <c r="B159" s="1338"/>
      <c r="C159" s="1339"/>
      <c r="D159" s="418" t="s">
        <v>512</v>
      </c>
      <c r="E159" s="285"/>
      <c r="F159" s="285" t="s">
        <v>509</v>
      </c>
      <c r="G159" s="285"/>
      <c r="H159" s="330"/>
      <c r="I159" s="419"/>
      <c r="J159" s="916"/>
      <c r="K159" s="397" t="s">
        <v>513</v>
      </c>
      <c r="L159" s="433"/>
      <c r="M159" s="424"/>
      <c r="N159" s="916"/>
      <c r="O159" s="1575"/>
      <c r="P159" s="1578"/>
      <c r="Q159" s="916"/>
      <c r="R159" s="397" t="s">
        <v>514</v>
      </c>
      <c r="S159" s="346"/>
      <c r="T159" s="386"/>
      <c r="U159" s="849"/>
    </row>
    <row r="160" spans="1:107" ht="13.9" customHeight="1">
      <c r="A160" s="1338"/>
      <c r="B160" s="1338"/>
      <c r="C160" s="1339"/>
      <c r="D160" s="418" t="s">
        <v>515</v>
      </c>
      <c r="E160" s="285"/>
      <c r="F160" s="285" t="s">
        <v>509</v>
      </c>
      <c r="G160" s="285"/>
      <c r="H160" s="330"/>
      <c r="I160" s="419"/>
      <c r="J160" s="916"/>
      <c r="K160" s="397" t="s">
        <v>516</v>
      </c>
      <c r="L160" s="433"/>
      <c r="M160" s="424"/>
      <c r="N160" s="916"/>
      <c r="O160" s="1575"/>
      <c r="P160" s="1578"/>
      <c r="Q160" s="916"/>
      <c r="R160" s="397" t="s">
        <v>518</v>
      </c>
      <c r="S160" s="346" t="s">
        <v>509</v>
      </c>
      <c r="T160" s="386" t="s">
        <v>532</v>
      </c>
      <c r="U160" s="849"/>
    </row>
    <row r="161" spans="1:107" ht="13.9" customHeight="1">
      <c r="A161" s="1338"/>
      <c r="B161" s="1338"/>
      <c r="C161" s="1339"/>
      <c r="D161" s="418" t="s">
        <v>520</v>
      </c>
      <c r="E161" s="285"/>
      <c r="F161" s="285" t="s">
        <v>509</v>
      </c>
      <c r="G161" s="285"/>
      <c r="H161" s="330"/>
      <c r="I161" s="419"/>
      <c r="J161" s="916"/>
      <c r="K161" s="397" t="s">
        <v>521</v>
      </c>
      <c r="L161" s="433" t="s">
        <v>509</v>
      </c>
      <c r="M161" s="424" t="s">
        <v>529</v>
      </c>
      <c r="N161" s="916"/>
      <c r="O161" s="1575"/>
      <c r="P161" s="1578"/>
      <c r="Q161" s="916"/>
      <c r="R161" s="397" t="s">
        <v>522</v>
      </c>
      <c r="S161" s="346"/>
      <c r="T161" s="386"/>
      <c r="U161" s="849"/>
    </row>
    <row r="162" spans="1:107" ht="13.9" customHeight="1">
      <c r="A162" s="1338"/>
      <c r="B162" s="1338"/>
      <c r="C162" s="1339"/>
      <c r="D162" s="420" t="s">
        <v>413</v>
      </c>
      <c r="E162" s="286"/>
      <c r="F162" s="286" t="s">
        <v>509</v>
      </c>
      <c r="G162" s="286"/>
      <c r="H162" s="331"/>
      <c r="I162" s="421"/>
      <c r="J162" s="916"/>
      <c r="K162" s="407" t="s">
        <v>523</v>
      </c>
      <c r="L162" s="886"/>
      <c r="M162" s="426"/>
      <c r="N162" s="916"/>
      <c r="O162" s="1576"/>
      <c r="P162" s="1579"/>
      <c r="Q162" s="916"/>
      <c r="R162" s="400" t="s">
        <v>524</v>
      </c>
      <c r="S162" s="347"/>
      <c r="T162" s="850"/>
      <c r="U162" s="851"/>
    </row>
    <row r="163" spans="1:107" s="363" customFormat="1">
      <c r="A163" s="1416">
        <v>31</v>
      </c>
      <c r="B163" s="1416" t="s">
        <v>282</v>
      </c>
      <c r="C163" s="1417" t="s">
        <v>283</v>
      </c>
      <c r="D163" s="410" t="s">
        <v>460</v>
      </c>
      <c r="E163" s="84"/>
      <c r="F163" s="84"/>
      <c r="G163" s="84" t="s">
        <v>509</v>
      </c>
      <c r="H163" s="332"/>
      <c r="I163" s="411"/>
      <c r="J163" s="45"/>
      <c r="K163" s="393" t="s">
        <v>510</v>
      </c>
      <c r="L163" s="429"/>
      <c r="M163" s="422"/>
      <c r="N163" s="45"/>
      <c r="O163" s="1510">
        <v>231</v>
      </c>
      <c r="P163" s="1513">
        <v>461</v>
      </c>
      <c r="Q163" s="45"/>
      <c r="R163" s="861" t="s">
        <v>511</v>
      </c>
      <c r="S163" s="917"/>
      <c r="T163" s="918"/>
      <c r="U163" s="1507" t="s">
        <v>533</v>
      </c>
      <c r="V163" s="364"/>
      <c r="W163" s="364"/>
      <c r="X163" s="364"/>
      <c r="Y163" s="364"/>
      <c r="Z163" s="364"/>
      <c r="AA163" s="364"/>
      <c r="AB163" s="364"/>
      <c r="AC163" s="364"/>
      <c r="AD163" s="364"/>
      <c r="AE163" s="364"/>
      <c r="AF163" s="364"/>
      <c r="AG163" s="364"/>
      <c r="AH163" s="364"/>
      <c r="AI163" s="364"/>
      <c r="AJ163" s="364"/>
      <c r="AK163" s="364"/>
      <c r="AL163" s="364"/>
      <c r="AM163" s="364"/>
      <c r="AN163" s="364"/>
      <c r="AO163" s="364"/>
      <c r="AP163" s="364"/>
      <c r="AQ163" s="364"/>
      <c r="AR163" s="364"/>
      <c r="AS163" s="364"/>
      <c r="AT163" s="364"/>
      <c r="AU163" s="364"/>
      <c r="AV163" s="364"/>
      <c r="AW163" s="364"/>
      <c r="AX163" s="364"/>
      <c r="AY163" s="364"/>
      <c r="AZ163" s="364"/>
      <c r="BA163" s="364"/>
      <c r="BB163" s="364"/>
      <c r="BC163" s="364"/>
      <c r="BD163" s="364"/>
      <c r="BE163" s="364"/>
      <c r="BF163" s="364"/>
      <c r="BG163" s="364"/>
      <c r="BH163" s="364"/>
      <c r="BI163" s="364"/>
      <c r="BJ163" s="364"/>
      <c r="BK163" s="364"/>
      <c r="BL163" s="364"/>
      <c r="BM163" s="364"/>
      <c r="BN163" s="364"/>
      <c r="BO163" s="364"/>
      <c r="BP163" s="364"/>
      <c r="BQ163" s="364"/>
      <c r="BR163" s="364"/>
      <c r="BS163" s="364"/>
      <c r="BT163" s="364"/>
      <c r="BU163" s="364"/>
      <c r="BV163" s="364"/>
      <c r="BW163" s="364"/>
      <c r="BX163" s="364"/>
      <c r="BY163" s="364"/>
      <c r="BZ163" s="364"/>
      <c r="CA163" s="364"/>
      <c r="CB163" s="364"/>
      <c r="CC163" s="364"/>
      <c r="CD163" s="364"/>
      <c r="CE163" s="364"/>
      <c r="CF163" s="364"/>
      <c r="CG163" s="364"/>
      <c r="CH163" s="364"/>
      <c r="CI163" s="364"/>
      <c r="CJ163" s="364"/>
      <c r="CK163" s="364"/>
      <c r="CL163" s="364"/>
      <c r="CM163" s="364"/>
      <c r="CN163" s="364"/>
      <c r="CO163" s="364"/>
      <c r="CP163" s="364"/>
      <c r="CQ163" s="364"/>
      <c r="CR163" s="364"/>
      <c r="CS163" s="364"/>
      <c r="CT163" s="364"/>
      <c r="CU163" s="364"/>
      <c r="CV163" s="364"/>
      <c r="CW163" s="364"/>
      <c r="CX163" s="364"/>
      <c r="CY163" s="364"/>
      <c r="CZ163" s="364"/>
      <c r="DA163" s="364"/>
      <c r="DB163" s="364"/>
      <c r="DC163" s="364"/>
    </row>
    <row r="164" spans="1:107" s="363" customFormat="1">
      <c r="A164" s="1416"/>
      <c r="B164" s="1416"/>
      <c r="C164" s="1417"/>
      <c r="D164" s="412" t="s">
        <v>512</v>
      </c>
      <c r="E164" s="85"/>
      <c r="F164" s="85"/>
      <c r="G164" s="85" t="s">
        <v>509</v>
      </c>
      <c r="H164" s="333"/>
      <c r="I164" s="413"/>
      <c r="J164" s="45"/>
      <c r="K164" s="394" t="s">
        <v>513</v>
      </c>
      <c r="L164" s="430"/>
      <c r="M164" s="422"/>
      <c r="N164" s="45"/>
      <c r="O164" s="1511"/>
      <c r="P164" s="1514"/>
      <c r="Q164" s="45"/>
      <c r="R164" s="394" t="s">
        <v>514</v>
      </c>
      <c r="S164" s="349"/>
      <c r="T164" s="384"/>
      <c r="U164" s="1508"/>
      <c r="V164" s="364"/>
      <c r="W164" s="364"/>
      <c r="X164" s="364"/>
      <c r="Y164" s="364"/>
      <c r="Z164" s="364"/>
      <c r="AA164" s="364"/>
      <c r="AB164" s="364"/>
      <c r="AC164" s="364"/>
      <c r="AD164" s="364"/>
      <c r="AE164" s="364"/>
      <c r="AF164" s="364"/>
      <c r="AG164" s="364"/>
      <c r="AH164" s="364"/>
      <c r="AI164" s="364"/>
      <c r="AJ164" s="364"/>
      <c r="AK164" s="364"/>
      <c r="AL164" s="364"/>
      <c r="AM164" s="364"/>
      <c r="AN164" s="364"/>
      <c r="AO164" s="364"/>
      <c r="AP164" s="364"/>
      <c r="AQ164" s="364"/>
      <c r="AR164" s="364"/>
      <c r="AS164" s="364"/>
      <c r="AT164" s="364"/>
      <c r="AU164" s="364"/>
      <c r="AV164" s="364"/>
      <c r="AW164" s="364"/>
      <c r="AX164" s="364"/>
      <c r="AY164" s="364"/>
      <c r="AZ164" s="364"/>
      <c r="BA164" s="364"/>
      <c r="BB164" s="364"/>
      <c r="BC164" s="364"/>
      <c r="BD164" s="364"/>
      <c r="BE164" s="364"/>
      <c r="BF164" s="364"/>
      <c r="BG164" s="364"/>
      <c r="BH164" s="364"/>
      <c r="BI164" s="364"/>
      <c r="BJ164" s="364"/>
      <c r="BK164" s="364"/>
      <c r="BL164" s="364"/>
      <c r="BM164" s="364"/>
      <c r="BN164" s="364"/>
      <c r="BO164" s="364"/>
      <c r="BP164" s="364"/>
      <c r="BQ164" s="364"/>
      <c r="BR164" s="364"/>
      <c r="BS164" s="364"/>
      <c r="BT164" s="364"/>
      <c r="BU164" s="364"/>
      <c r="BV164" s="364"/>
      <c r="BW164" s="364"/>
      <c r="BX164" s="364"/>
      <c r="BY164" s="364"/>
      <c r="BZ164" s="364"/>
      <c r="CA164" s="364"/>
      <c r="CB164" s="364"/>
      <c r="CC164" s="364"/>
      <c r="CD164" s="364"/>
      <c r="CE164" s="364"/>
      <c r="CF164" s="364"/>
      <c r="CG164" s="364"/>
      <c r="CH164" s="364"/>
      <c r="CI164" s="364"/>
      <c r="CJ164" s="364"/>
      <c r="CK164" s="364"/>
      <c r="CL164" s="364"/>
      <c r="CM164" s="364"/>
      <c r="CN164" s="364"/>
      <c r="CO164" s="364"/>
      <c r="CP164" s="364"/>
      <c r="CQ164" s="364"/>
      <c r="CR164" s="364"/>
      <c r="CS164" s="364"/>
      <c r="CT164" s="364"/>
      <c r="CU164" s="364"/>
      <c r="CV164" s="364"/>
      <c r="CW164" s="364"/>
      <c r="CX164" s="364"/>
      <c r="CY164" s="364"/>
      <c r="CZ164" s="364"/>
      <c r="DA164" s="364"/>
      <c r="DB164" s="364"/>
      <c r="DC164" s="364"/>
    </row>
    <row r="165" spans="1:107" s="363" customFormat="1">
      <c r="A165" s="1416"/>
      <c r="B165" s="1416"/>
      <c r="C165" s="1417"/>
      <c r="D165" s="412" t="s">
        <v>515</v>
      </c>
      <c r="E165" s="85"/>
      <c r="F165" s="85"/>
      <c r="G165" s="85" t="s">
        <v>509</v>
      </c>
      <c r="H165" s="333"/>
      <c r="I165" s="413"/>
      <c r="J165" s="45"/>
      <c r="K165" s="394" t="s">
        <v>516</v>
      </c>
      <c r="L165" s="430"/>
      <c r="M165" s="422"/>
      <c r="N165" s="45"/>
      <c r="O165" s="1511"/>
      <c r="P165" s="1514"/>
      <c r="Q165" s="45"/>
      <c r="R165" s="394" t="s">
        <v>518</v>
      </c>
      <c r="S165" s="349"/>
      <c r="T165" s="384"/>
      <c r="U165" s="1508"/>
      <c r="V165" s="364"/>
      <c r="W165" s="364"/>
      <c r="X165" s="364"/>
      <c r="Y165" s="364"/>
      <c r="Z165" s="364"/>
      <c r="AA165" s="364"/>
      <c r="AB165" s="364"/>
      <c r="AC165" s="364"/>
      <c r="AD165" s="364"/>
      <c r="AE165" s="364"/>
      <c r="AF165" s="364"/>
      <c r="AG165" s="364"/>
      <c r="AH165" s="364"/>
      <c r="AI165" s="364"/>
      <c r="AJ165" s="364"/>
      <c r="AK165" s="364"/>
      <c r="AL165" s="364"/>
      <c r="AM165" s="364"/>
      <c r="AN165" s="364"/>
      <c r="AO165" s="364"/>
      <c r="AP165" s="364"/>
      <c r="AQ165" s="364"/>
      <c r="AR165" s="364"/>
      <c r="AS165" s="364"/>
      <c r="AT165" s="364"/>
      <c r="AU165" s="364"/>
      <c r="AV165" s="364"/>
      <c r="AW165" s="364"/>
      <c r="AX165" s="364"/>
      <c r="AY165" s="364"/>
      <c r="AZ165" s="364"/>
      <c r="BA165" s="364"/>
      <c r="BB165" s="364"/>
      <c r="BC165" s="364"/>
      <c r="BD165" s="364"/>
      <c r="BE165" s="364"/>
      <c r="BF165" s="364"/>
      <c r="BG165" s="364"/>
      <c r="BH165" s="364"/>
      <c r="BI165" s="364"/>
      <c r="BJ165" s="364"/>
      <c r="BK165" s="364"/>
      <c r="BL165" s="364"/>
      <c r="BM165" s="364"/>
      <c r="BN165" s="364"/>
      <c r="BO165" s="364"/>
      <c r="BP165" s="364"/>
      <c r="BQ165" s="364"/>
      <c r="BR165" s="364"/>
      <c r="BS165" s="364"/>
      <c r="BT165" s="364"/>
      <c r="BU165" s="364"/>
      <c r="BV165" s="364"/>
      <c r="BW165" s="364"/>
      <c r="BX165" s="364"/>
      <c r="BY165" s="364"/>
      <c r="BZ165" s="364"/>
      <c r="CA165" s="364"/>
      <c r="CB165" s="364"/>
      <c r="CC165" s="364"/>
      <c r="CD165" s="364"/>
      <c r="CE165" s="364"/>
      <c r="CF165" s="364"/>
      <c r="CG165" s="364"/>
      <c r="CH165" s="364"/>
      <c r="CI165" s="364"/>
      <c r="CJ165" s="364"/>
      <c r="CK165" s="364"/>
      <c r="CL165" s="364"/>
      <c r="CM165" s="364"/>
      <c r="CN165" s="364"/>
      <c r="CO165" s="364"/>
      <c r="CP165" s="364"/>
      <c r="CQ165" s="364"/>
      <c r="CR165" s="364"/>
      <c r="CS165" s="364"/>
      <c r="CT165" s="364"/>
      <c r="CU165" s="364"/>
      <c r="CV165" s="364"/>
      <c r="CW165" s="364"/>
      <c r="CX165" s="364"/>
      <c r="CY165" s="364"/>
      <c r="CZ165" s="364"/>
      <c r="DA165" s="364"/>
      <c r="DB165" s="364"/>
      <c r="DC165" s="364"/>
    </row>
    <row r="166" spans="1:107" s="363" customFormat="1">
      <c r="A166" s="1416"/>
      <c r="B166" s="1416"/>
      <c r="C166" s="1417"/>
      <c r="D166" s="412" t="s">
        <v>520</v>
      </c>
      <c r="E166" s="85"/>
      <c r="F166" s="85"/>
      <c r="G166" s="85" t="s">
        <v>509</v>
      </c>
      <c r="H166" s="333"/>
      <c r="I166" s="413"/>
      <c r="J166" s="45"/>
      <c r="K166" s="394" t="s">
        <v>521</v>
      </c>
      <c r="L166" s="430" t="s">
        <v>509</v>
      </c>
      <c r="M166" s="422" t="s">
        <v>529</v>
      </c>
      <c r="N166" s="45"/>
      <c r="O166" s="1511"/>
      <c r="P166" s="1514"/>
      <c r="Q166" s="45"/>
      <c r="R166" s="394" t="s">
        <v>522</v>
      </c>
      <c r="S166" s="349" t="s">
        <v>509</v>
      </c>
      <c r="T166" s="384">
        <v>10</v>
      </c>
      <c r="U166" s="1508"/>
      <c r="V166" s="364"/>
      <c r="W166" s="364"/>
      <c r="X166" s="364"/>
      <c r="Y166" s="364"/>
      <c r="Z166" s="364"/>
      <c r="AA166" s="364"/>
      <c r="AB166" s="364"/>
      <c r="AC166" s="364"/>
      <c r="AD166" s="364"/>
      <c r="AE166" s="364"/>
      <c r="AF166" s="364"/>
      <c r="AG166" s="364"/>
      <c r="AH166" s="364"/>
      <c r="AI166" s="364"/>
      <c r="AJ166" s="364"/>
      <c r="AK166" s="364"/>
      <c r="AL166" s="364"/>
      <c r="AM166" s="364"/>
      <c r="AN166" s="364"/>
      <c r="AO166" s="364"/>
      <c r="AP166" s="364"/>
      <c r="AQ166" s="364"/>
      <c r="AR166" s="364"/>
      <c r="AS166" s="364"/>
      <c r="AT166" s="364"/>
      <c r="AU166" s="364"/>
      <c r="AV166" s="364"/>
      <c r="AW166" s="364"/>
      <c r="AX166" s="364"/>
      <c r="AY166" s="364"/>
      <c r="AZ166" s="364"/>
      <c r="BA166" s="364"/>
      <c r="BB166" s="364"/>
      <c r="BC166" s="364"/>
      <c r="BD166" s="364"/>
      <c r="BE166" s="364"/>
      <c r="BF166" s="364"/>
      <c r="BG166" s="364"/>
      <c r="BH166" s="364"/>
      <c r="BI166" s="364"/>
      <c r="BJ166" s="364"/>
      <c r="BK166" s="364"/>
      <c r="BL166" s="364"/>
      <c r="BM166" s="364"/>
      <c r="BN166" s="364"/>
      <c r="BO166" s="364"/>
      <c r="BP166" s="364"/>
      <c r="BQ166" s="364"/>
      <c r="BR166" s="364"/>
      <c r="BS166" s="364"/>
      <c r="BT166" s="364"/>
      <c r="BU166" s="364"/>
      <c r="BV166" s="364"/>
      <c r="BW166" s="364"/>
      <c r="BX166" s="364"/>
      <c r="BY166" s="364"/>
      <c r="BZ166" s="364"/>
      <c r="CA166" s="364"/>
      <c r="CB166" s="364"/>
      <c r="CC166" s="364"/>
      <c r="CD166" s="364"/>
      <c r="CE166" s="364"/>
      <c r="CF166" s="364"/>
      <c r="CG166" s="364"/>
      <c r="CH166" s="364"/>
      <c r="CI166" s="364"/>
      <c r="CJ166" s="364"/>
      <c r="CK166" s="364"/>
      <c r="CL166" s="364"/>
      <c r="CM166" s="364"/>
      <c r="CN166" s="364"/>
      <c r="CO166" s="364"/>
      <c r="CP166" s="364"/>
      <c r="CQ166" s="364"/>
      <c r="CR166" s="364"/>
      <c r="CS166" s="364"/>
      <c r="CT166" s="364"/>
      <c r="CU166" s="364"/>
      <c r="CV166" s="364"/>
      <c r="CW166" s="364"/>
      <c r="CX166" s="364"/>
      <c r="CY166" s="364"/>
      <c r="CZ166" s="364"/>
      <c r="DA166" s="364"/>
      <c r="DB166" s="364"/>
      <c r="DC166" s="364"/>
    </row>
    <row r="167" spans="1:107" s="363" customFormat="1">
      <c r="A167" s="1416"/>
      <c r="B167" s="1416"/>
      <c r="C167" s="1417"/>
      <c r="D167" s="414" t="s">
        <v>413</v>
      </c>
      <c r="E167" s="86"/>
      <c r="F167" s="86"/>
      <c r="G167" s="86" t="s">
        <v>509</v>
      </c>
      <c r="H167" s="334"/>
      <c r="I167" s="415"/>
      <c r="J167" s="45"/>
      <c r="K167" s="395" t="s">
        <v>523</v>
      </c>
      <c r="L167" s="435"/>
      <c r="M167" s="422"/>
      <c r="N167" s="45"/>
      <c r="O167" s="1512"/>
      <c r="P167" s="1515"/>
      <c r="Q167" s="45"/>
      <c r="R167" s="401" t="s">
        <v>524</v>
      </c>
      <c r="S167" s="350"/>
      <c r="T167" s="853"/>
      <c r="U167" s="1509"/>
      <c r="V167" s="364"/>
      <c r="W167" s="364"/>
      <c r="X167" s="364"/>
      <c r="Y167" s="364"/>
      <c r="Z167" s="364"/>
      <c r="AA167" s="364"/>
      <c r="AB167" s="364"/>
      <c r="AC167" s="364"/>
      <c r="AD167" s="364"/>
      <c r="AE167" s="364"/>
      <c r="AF167" s="364"/>
      <c r="AG167" s="364"/>
      <c r="AH167" s="364"/>
      <c r="AI167" s="364"/>
      <c r="AJ167" s="364"/>
      <c r="AK167" s="364"/>
      <c r="AL167" s="364"/>
      <c r="AM167" s="364"/>
      <c r="AN167" s="364"/>
      <c r="AO167" s="364"/>
      <c r="AP167" s="364"/>
      <c r="AQ167" s="364"/>
      <c r="AR167" s="364"/>
      <c r="AS167" s="364"/>
      <c r="AT167" s="364"/>
      <c r="AU167" s="364"/>
      <c r="AV167" s="364"/>
      <c r="AW167" s="364"/>
      <c r="AX167" s="364"/>
      <c r="AY167" s="364"/>
      <c r="AZ167" s="364"/>
      <c r="BA167" s="364"/>
      <c r="BB167" s="364"/>
      <c r="BC167" s="364"/>
      <c r="BD167" s="364"/>
      <c r="BE167" s="364"/>
      <c r="BF167" s="364"/>
      <c r="BG167" s="364"/>
      <c r="BH167" s="364"/>
      <c r="BI167" s="364"/>
      <c r="BJ167" s="364"/>
      <c r="BK167" s="364"/>
      <c r="BL167" s="364"/>
      <c r="BM167" s="364"/>
      <c r="BN167" s="364"/>
      <c r="BO167" s="364"/>
      <c r="BP167" s="364"/>
      <c r="BQ167" s="364"/>
      <c r="BR167" s="364"/>
      <c r="BS167" s="364"/>
      <c r="BT167" s="364"/>
      <c r="BU167" s="364"/>
      <c r="BV167" s="364"/>
      <c r="BW167" s="364"/>
      <c r="BX167" s="364"/>
      <c r="BY167" s="364"/>
      <c r="BZ167" s="364"/>
      <c r="CA167" s="364"/>
      <c r="CB167" s="364"/>
      <c r="CC167" s="364"/>
      <c r="CD167" s="364"/>
      <c r="CE167" s="364"/>
      <c r="CF167" s="364"/>
      <c r="CG167" s="364"/>
      <c r="CH167" s="364"/>
      <c r="CI167" s="364"/>
      <c r="CJ167" s="364"/>
      <c r="CK167" s="364"/>
      <c r="CL167" s="364"/>
      <c r="CM167" s="364"/>
      <c r="CN167" s="364"/>
      <c r="CO167" s="364"/>
      <c r="CP167" s="364"/>
      <c r="CQ167" s="364"/>
      <c r="CR167" s="364"/>
      <c r="CS167" s="364"/>
      <c r="CT167" s="364"/>
      <c r="CU167" s="364"/>
      <c r="CV167" s="364"/>
      <c r="CW167" s="364"/>
      <c r="CX167" s="364"/>
      <c r="CY167" s="364"/>
      <c r="CZ167" s="364"/>
      <c r="DA167" s="364"/>
      <c r="DB167" s="364"/>
      <c r="DC167" s="364"/>
    </row>
    <row r="168" spans="1:107" s="363" customFormat="1">
      <c r="A168" s="1338">
        <v>32</v>
      </c>
      <c r="B168" s="1338" t="s">
        <v>290</v>
      </c>
      <c r="C168" s="1339" t="s">
        <v>291</v>
      </c>
      <c r="D168" s="416" t="s">
        <v>460</v>
      </c>
      <c r="E168" s="284"/>
      <c r="F168" s="284" t="s">
        <v>509</v>
      </c>
      <c r="G168" s="284"/>
      <c r="H168" s="329"/>
      <c r="I168" s="417"/>
      <c r="J168" s="916"/>
      <c r="K168" s="399" t="s">
        <v>510</v>
      </c>
      <c r="L168" s="432" t="s">
        <v>509</v>
      </c>
      <c r="M168" s="425"/>
      <c r="N168" s="916"/>
      <c r="O168" s="1558">
        <v>66</v>
      </c>
      <c r="P168" s="1570">
        <v>8354108</v>
      </c>
      <c r="Q168" s="916"/>
      <c r="R168" s="399" t="s">
        <v>511</v>
      </c>
      <c r="S168" s="345"/>
      <c r="T168" s="386"/>
      <c r="U168" s="849"/>
    </row>
    <row r="169" spans="1:107" s="363" customFormat="1">
      <c r="A169" s="1338"/>
      <c r="B169" s="1338"/>
      <c r="C169" s="1339"/>
      <c r="D169" s="418" t="s">
        <v>512</v>
      </c>
      <c r="E169" s="285"/>
      <c r="F169" s="285" t="s">
        <v>509</v>
      </c>
      <c r="G169" s="285"/>
      <c r="H169" s="330"/>
      <c r="I169" s="419"/>
      <c r="J169" s="916"/>
      <c r="K169" s="397" t="s">
        <v>513</v>
      </c>
      <c r="L169" s="433"/>
      <c r="M169" s="424"/>
      <c r="N169" s="916"/>
      <c r="O169" s="1559"/>
      <c r="P169" s="1571"/>
      <c r="Q169" s="916"/>
      <c r="R169" s="397" t="s">
        <v>514</v>
      </c>
      <c r="S169" s="346"/>
      <c r="T169" s="386"/>
      <c r="U169" s="849"/>
    </row>
    <row r="170" spans="1:107" s="363" customFormat="1">
      <c r="A170" s="1338"/>
      <c r="B170" s="1338"/>
      <c r="C170" s="1339"/>
      <c r="D170" s="418" t="s">
        <v>515</v>
      </c>
      <c r="E170" s="285"/>
      <c r="F170" s="285" t="s">
        <v>509</v>
      </c>
      <c r="G170" s="285"/>
      <c r="H170" s="330"/>
      <c r="I170" s="419"/>
      <c r="J170" s="916"/>
      <c r="K170" s="397" t="s">
        <v>516</v>
      </c>
      <c r="L170" s="433" t="s">
        <v>509</v>
      </c>
      <c r="M170" s="424"/>
      <c r="N170" s="916"/>
      <c r="O170" s="1559"/>
      <c r="P170" s="1571"/>
      <c r="Q170" s="916"/>
      <c r="R170" s="397" t="s">
        <v>518</v>
      </c>
      <c r="S170" s="346" t="s">
        <v>509</v>
      </c>
      <c r="T170" s="386">
        <v>2</v>
      </c>
      <c r="U170" s="849"/>
    </row>
    <row r="171" spans="1:107" s="363" customFormat="1">
      <c r="A171" s="1338"/>
      <c r="B171" s="1338"/>
      <c r="C171" s="1339"/>
      <c r="D171" s="418" t="s">
        <v>520</v>
      </c>
      <c r="E171" s="285"/>
      <c r="F171" s="285" t="s">
        <v>509</v>
      </c>
      <c r="G171" s="285"/>
      <c r="H171" s="330"/>
      <c r="I171" s="419"/>
      <c r="J171" s="916"/>
      <c r="K171" s="397" t="s">
        <v>521</v>
      </c>
      <c r="L171" s="433"/>
      <c r="M171" s="424"/>
      <c r="N171" s="916"/>
      <c r="O171" s="1559"/>
      <c r="P171" s="1571"/>
      <c r="Q171" s="916"/>
      <c r="R171" s="397" t="s">
        <v>522</v>
      </c>
      <c r="S171" s="346"/>
      <c r="T171" s="386"/>
      <c r="U171" s="849"/>
    </row>
    <row r="172" spans="1:107" s="363" customFormat="1">
      <c r="A172" s="1338"/>
      <c r="B172" s="1338"/>
      <c r="C172" s="1339"/>
      <c r="D172" s="420" t="s">
        <v>413</v>
      </c>
      <c r="E172" s="286"/>
      <c r="F172" s="286" t="s">
        <v>509</v>
      </c>
      <c r="G172" s="286"/>
      <c r="H172" s="331"/>
      <c r="I172" s="421"/>
      <c r="J172" s="916"/>
      <c r="K172" s="407" t="s">
        <v>523</v>
      </c>
      <c r="L172" s="886"/>
      <c r="M172" s="426"/>
      <c r="N172" s="916"/>
      <c r="O172" s="1560"/>
      <c r="P172" s="1572"/>
      <c r="Q172" s="916"/>
      <c r="R172" s="400" t="s">
        <v>524</v>
      </c>
      <c r="S172" s="347"/>
      <c r="T172" s="850"/>
      <c r="U172" s="849"/>
    </row>
    <row r="173" spans="1:107" s="16" customFormat="1">
      <c r="A173" s="1416">
        <v>33</v>
      </c>
      <c r="B173" s="1416" t="s">
        <v>298</v>
      </c>
      <c r="C173" s="1417" t="s">
        <v>401</v>
      </c>
      <c r="D173" s="410" t="s">
        <v>460</v>
      </c>
      <c r="E173" s="84"/>
      <c r="F173" s="84" t="s">
        <v>509</v>
      </c>
      <c r="G173" s="84"/>
      <c r="H173" s="332"/>
      <c r="I173" s="411"/>
      <c r="J173" s="45"/>
      <c r="K173" s="393" t="s">
        <v>510</v>
      </c>
      <c r="L173" s="429"/>
      <c r="M173" s="422"/>
      <c r="N173" s="45"/>
      <c r="O173" s="1510">
        <v>360</v>
      </c>
      <c r="P173" s="1513">
        <v>7761834</v>
      </c>
      <c r="Q173" s="45"/>
      <c r="R173" s="393" t="s">
        <v>511</v>
      </c>
      <c r="S173" s="348"/>
      <c r="T173" s="384"/>
      <c r="U173" s="852"/>
    </row>
    <row r="174" spans="1:107" s="16" customFormat="1">
      <c r="A174" s="1416"/>
      <c r="B174" s="1416"/>
      <c r="C174" s="1417"/>
      <c r="D174" s="412" t="s">
        <v>512</v>
      </c>
      <c r="E174" s="85"/>
      <c r="F174" s="85"/>
      <c r="G174" s="85"/>
      <c r="H174" s="333"/>
      <c r="I174" s="413"/>
      <c r="J174" s="45"/>
      <c r="K174" s="394" t="s">
        <v>513</v>
      </c>
      <c r="L174" s="430" t="s">
        <v>509</v>
      </c>
      <c r="M174" s="422"/>
      <c r="N174" s="45"/>
      <c r="O174" s="1511"/>
      <c r="P174" s="1514"/>
      <c r="Q174" s="45"/>
      <c r="R174" s="394" t="s">
        <v>514</v>
      </c>
      <c r="S174" s="349"/>
      <c r="T174" s="384"/>
      <c r="U174" s="852"/>
    </row>
    <row r="175" spans="1:107" s="16" customFormat="1">
      <c r="A175" s="1416"/>
      <c r="B175" s="1416"/>
      <c r="C175" s="1417"/>
      <c r="D175" s="412" t="s">
        <v>515</v>
      </c>
      <c r="E175" s="85"/>
      <c r="F175" s="85" t="s">
        <v>509</v>
      </c>
      <c r="G175" s="85"/>
      <c r="H175" s="333"/>
      <c r="I175" s="413"/>
      <c r="J175" s="45"/>
      <c r="K175" s="394" t="s">
        <v>516</v>
      </c>
      <c r="L175" s="430"/>
      <c r="M175" s="422"/>
      <c r="N175" s="45"/>
      <c r="O175" s="1511"/>
      <c r="P175" s="1514"/>
      <c r="Q175" s="45"/>
      <c r="R175" s="394" t="s">
        <v>518</v>
      </c>
      <c r="S175" s="349" t="s">
        <v>509</v>
      </c>
      <c r="T175" s="384">
        <v>3</v>
      </c>
      <c r="U175" s="911" t="s">
        <v>674</v>
      </c>
    </row>
    <row r="176" spans="1:107" s="16" customFormat="1">
      <c r="A176" s="1416"/>
      <c r="B176" s="1416"/>
      <c r="C176" s="1417"/>
      <c r="D176" s="412" t="s">
        <v>520</v>
      </c>
      <c r="E176" s="85"/>
      <c r="F176" s="85" t="s">
        <v>509</v>
      </c>
      <c r="G176" s="85"/>
      <c r="H176" s="333"/>
      <c r="I176" s="413"/>
      <c r="J176" s="45"/>
      <c r="K176" s="394" t="s">
        <v>521</v>
      </c>
      <c r="L176" s="430"/>
      <c r="M176" s="422"/>
      <c r="N176" s="45"/>
      <c r="O176" s="1511"/>
      <c r="P176" s="1514"/>
      <c r="Q176" s="45"/>
      <c r="R176" s="394" t="s">
        <v>522</v>
      </c>
      <c r="S176" s="349"/>
      <c r="T176" s="384"/>
      <c r="U176" s="852"/>
    </row>
    <row r="177" spans="1:21" s="16" customFormat="1">
      <c r="A177" s="1416"/>
      <c r="B177" s="1416"/>
      <c r="C177" s="1417"/>
      <c r="D177" s="414" t="s">
        <v>413</v>
      </c>
      <c r="E177" s="86"/>
      <c r="F177" s="86" t="s">
        <v>509</v>
      </c>
      <c r="G177" s="86"/>
      <c r="H177" s="334"/>
      <c r="I177" s="415"/>
      <c r="J177" s="45"/>
      <c r="K177" s="395" t="s">
        <v>523</v>
      </c>
      <c r="L177" s="435"/>
      <c r="M177" s="422"/>
      <c r="N177" s="45"/>
      <c r="O177" s="1512"/>
      <c r="P177" s="1515"/>
      <c r="Q177" s="45"/>
      <c r="R177" s="401" t="s">
        <v>524</v>
      </c>
      <c r="S177" s="350"/>
      <c r="T177" s="384"/>
      <c r="U177" s="852"/>
    </row>
    <row r="178" spans="1:21" s="364" customFormat="1">
      <c r="A178" s="1338">
        <v>34</v>
      </c>
      <c r="B178" s="1338" t="s">
        <v>305</v>
      </c>
      <c r="C178" s="1339" t="s">
        <v>306</v>
      </c>
      <c r="D178" s="416" t="s">
        <v>460</v>
      </c>
      <c r="E178" s="284"/>
      <c r="F178" s="284" t="s">
        <v>509</v>
      </c>
      <c r="G178" s="284"/>
      <c r="H178" s="329"/>
      <c r="I178" s="417"/>
      <c r="J178" s="45"/>
      <c r="K178" s="399" t="s">
        <v>510</v>
      </c>
      <c r="L178" s="432"/>
      <c r="M178" s="425"/>
      <c r="N178" s="45"/>
      <c r="O178" s="1558">
        <v>4976</v>
      </c>
      <c r="P178" s="1570">
        <v>309541</v>
      </c>
      <c r="Q178" s="45"/>
      <c r="R178" s="399" t="s">
        <v>511</v>
      </c>
      <c r="S178" s="345"/>
      <c r="T178" s="915"/>
      <c r="U178" s="919"/>
    </row>
    <row r="179" spans="1:21" s="364" customFormat="1">
      <c r="A179" s="1338"/>
      <c r="B179" s="1338"/>
      <c r="C179" s="1339"/>
      <c r="D179" s="418" t="s">
        <v>512</v>
      </c>
      <c r="E179" s="285"/>
      <c r="F179" s="285" t="s">
        <v>509</v>
      </c>
      <c r="G179" s="285"/>
      <c r="H179" s="330"/>
      <c r="I179" s="419"/>
      <c r="J179" s="45"/>
      <c r="K179" s="397" t="s">
        <v>513</v>
      </c>
      <c r="L179" s="433"/>
      <c r="M179" s="424"/>
      <c r="N179" s="45"/>
      <c r="O179" s="1559"/>
      <c r="P179" s="1571"/>
      <c r="Q179" s="45"/>
      <c r="R179" s="397" t="s">
        <v>514</v>
      </c>
      <c r="S179" s="346"/>
      <c r="T179" s="386"/>
      <c r="U179" s="849"/>
    </row>
    <row r="180" spans="1:21" s="364" customFormat="1">
      <c r="A180" s="1338"/>
      <c r="B180" s="1338"/>
      <c r="C180" s="1339"/>
      <c r="D180" s="418" t="s">
        <v>515</v>
      </c>
      <c r="E180" s="285"/>
      <c r="F180" s="285" t="s">
        <v>509</v>
      </c>
      <c r="G180" s="285"/>
      <c r="H180" s="330"/>
      <c r="I180" s="419"/>
      <c r="J180" s="45"/>
      <c r="K180" s="397" t="s">
        <v>516</v>
      </c>
      <c r="L180" s="433"/>
      <c r="M180" s="424"/>
      <c r="N180" s="45"/>
      <c r="O180" s="1559"/>
      <c r="P180" s="1571"/>
      <c r="Q180" s="45"/>
      <c r="R180" s="397" t="s">
        <v>518</v>
      </c>
      <c r="S180" s="346" t="s">
        <v>509</v>
      </c>
      <c r="T180" s="386">
        <v>1</v>
      </c>
      <c r="U180" s="849"/>
    </row>
    <row r="181" spans="1:21" s="364" customFormat="1">
      <c r="A181" s="1338"/>
      <c r="B181" s="1338"/>
      <c r="C181" s="1339"/>
      <c r="D181" s="418" t="s">
        <v>520</v>
      </c>
      <c r="E181" s="285"/>
      <c r="F181" s="285" t="s">
        <v>509</v>
      </c>
      <c r="G181" s="285"/>
      <c r="H181" s="330"/>
      <c r="I181" s="419"/>
      <c r="J181" s="45"/>
      <c r="K181" s="397" t="s">
        <v>521</v>
      </c>
      <c r="L181" s="433" t="s">
        <v>509</v>
      </c>
      <c r="M181" s="424"/>
      <c r="N181" s="45"/>
      <c r="O181" s="1559"/>
      <c r="P181" s="1571"/>
      <c r="Q181" s="45"/>
      <c r="R181" s="397" t="s">
        <v>522</v>
      </c>
      <c r="S181" s="346"/>
      <c r="T181" s="386"/>
      <c r="U181" s="849"/>
    </row>
    <row r="182" spans="1:21" s="364" customFormat="1">
      <c r="A182" s="1338"/>
      <c r="B182" s="1338"/>
      <c r="C182" s="1339"/>
      <c r="D182" s="420" t="s">
        <v>413</v>
      </c>
      <c r="E182" s="286"/>
      <c r="F182" s="286" t="s">
        <v>509</v>
      </c>
      <c r="G182" s="286"/>
      <c r="H182" s="331"/>
      <c r="I182" s="421"/>
      <c r="J182" s="45"/>
      <c r="K182" s="407" t="s">
        <v>523</v>
      </c>
      <c r="L182" s="434"/>
      <c r="M182" s="426"/>
      <c r="N182" s="45"/>
      <c r="O182" s="1560"/>
      <c r="P182" s="1572"/>
      <c r="Q182" s="45"/>
      <c r="R182" s="400" t="s">
        <v>524</v>
      </c>
      <c r="S182" s="347"/>
      <c r="T182" s="850"/>
      <c r="U182" s="851"/>
    </row>
    <row r="183" spans="1:21" s="364" customFormat="1">
      <c r="A183" s="1416">
        <v>35</v>
      </c>
      <c r="B183" s="1416" t="s">
        <v>312</v>
      </c>
      <c r="C183" s="1417" t="s">
        <v>313</v>
      </c>
      <c r="D183" s="410" t="s">
        <v>460</v>
      </c>
      <c r="E183" s="84"/>
      <c r="F183" s="84" t="s">
        <v>509</v>
      </c>
      <c r="G183" s="84"/>
      <c r="H183" s="332"/>
      <c r="I183" s="411"/>
      <c r="J183" s="46"/>
      <c r="K183" s="393" t="s">
        <v>510</v>
      </c>
      <c r="L183" s="429"/>
      <c r="M183" s="422"/>
      <c r="N183" s="46"/>
      <c r="O183" s="1518">
        <v>1372</v>
      </c>
      <c r="P183" s="1521">
        <v>82992</v>
      </c>
      <c r="Q183" s="46"/>
      <c r="R183" s="393" t="s">
        <v>511</v>
      </c>
      <c r="S183" s="348"/>
      <c r="T183" s="384"/>
      <c r="U183" s="852"/>
    </row>
    <row r="184" spans="1:21" s="364" customFormat="1">
      <c r="A184" s="1416"/>
      <c r="B184" s="1416"/>
      <c r="C184" s="1417"/>
      <c r="D184" s="412" t="s">
        <v>512</v>
      </c>
      <c r="E184" s="85"/>
      <c r="F184" s="85" t="s">
        <v>509</v>
      </c>
      <c r="G184" s="85"/>
      <c r="H184" s="333"/>
      <c r="I184" s="413"/>
      <c r="J184" s="46"/>
      <c r="K184" s="394" t="s">
        <v>513</v>
      </c>
      <c r="L184" s="430" t="s">
        <v>509</v>
      </c>
      <c r="M184" s="422" t="s">
        <v>517</v>
      </c>
      <c r="N184" s="46"/>
      <c r="O184" s="1519"/>
      <c r="P184" s="1522"/>
      <c r="Q184" s="46"/>
      <c r="R184" s="394" t="s">
        <v>514</v>
      </c>
      <c r="S184" s="349"/>
      <c r="T184" s="384"/>
      <c r="U184" s="852"/>
    </row>
    <row r="185" spans="1:21" s="364" customFormat="1">
      <c r="A185" s="1416"/>
      <c r="B185" s="1416"/>
      <c r="C185" s="1417"/>
      <c r="D185" s="412" t="s">
        <v>515</v>
      </c>
      <c r="E185" s="85"/>
      <c r="F185" s="85" t="s">
        <v>509</v>
      </c>
      <c r="G185" s="85"/>
      <c r="H185" s="333"/>
      <c r="I185" s="413"/>
      <c r="J185" s="46"/>
      <c r="K185" s="394" t="s">
        <v>516</v>
      </c>
      <c r="L185" s="430"/>
      <c r="M185" s="422"/>
      <c r="N185" s="46"/>
      <c r="O185" s="1519"/>
      <c r="P185" s="1522"/>
      <c r="Q185" s="46"/>
      <c r="R185" s="394" t="s">
        <v>518</v>
      </c>
      <c r="S185" s="349" t="s">
        <v>509</v>
      </c>
      <c r="T185" s="384"/>
      <c r="U185" s="852"/>
    </row>
    <row r="186" spans="1:21" s="364" customFormat="1">
      <c r="A186" s="1416"/>
      <c r="B186" s="1416"/>
      <c r="C186" s="1417"/>
      <c r="D186" s="412" t="s">
        <v>520</v>
      </c>
      <c r="E186" s="85"/>
      <c r="F186" s="85" t="s">
        <v>509</v>
      </c>
      <c r="G186" s="85"/>
      <c r="H186" s="333"/>
      <c r="I186" s="413"/>
      <c r="J186" s="46"/>
      <c r="K186" s="394" t="s">
        <v>521</v>
      </c>
      <c r="L186" s="430"/>
      <c r="M186" s="422"/>
      <c r="N186" s="46"/>
      <c r="O186" s="1519"/>
      <c r="P186" s="1522"/>
      <c r="Q186" s="46"/>
      <c r="R186" s="394" t="s">
        <v>522</v>
      </c>
      <c r="S186" s="349"/>
      <c r="T186" s="384"/>
      <c r="U186" s="852"/>
    </row>
    <row r="187" spans="1:21" s="364" customFormat="1">
      <c r="A187" s="1416"/>
      <c r="B187" s="1416"/>
      <c r="C187" s="1417"/>
      <c r="D187" s="414" t="s">
        <v>413</v>
      </c>
      <c r="E187" s="86"/>
      <c r="F187" s="86" t="s">
        <v>509</v>
      </c>
      <c r="G187" s="86"/>
      <c r="H187" s="334"/>
      <c r="I187" s="415"/>
      <c r="J187" s="46"/>
      <c r="K187" s="395" t="s">
        <v>523</v>
      </c>
      <c r="L187" s="431"/>
      <c r="M187" s="422"/>
      <c r="N187" s="46"/>
      <c r="O187" s="1520"/>
      <c r="P187" s="1523"/>
      <c r="Q187" s="46"/>
      <c r="R187" s="401" t="s">
        <v>524</v>
      </c>
      <c r="S187" s="350"/>
      <c r="T187" s="384"/>
      <c r="U187" s="852"/>
    </row>
    <row r="188" spans="1:21" s="364" customFormat="1">
      <c r="A188" s="1338">
        <v>36</v>
      </c>
      <c r="B188" s="1338" t="s">
        <v>321</v>
      </c>
      <c r="C188" s="1339" t="s">
        <v>322</v>
      </c>
      <c r="D188" s="416" t="s">
        <v>460</v>
      </c>
      <c r="E188" s="284"/>
      <c r="F188" s="284" t="s">
        <v>509</v>
      </c>
      <c r="G188" s="284"/>
      <c r="H188" s="329"/>
      <c r="I188" s="417"/>
      <c r="J188" s="45"/>
      <c r="K188" s="399" t="s">
        <v>510</v>
      </c>
      <c r="L188" s="432"/>
      <c r="M188" s="425"/>
      <c r="N188" s="45"/>
      <c r="O188" s="1547">
        <v>55</v>
      </c>
      <c r="P188" s="1538">
        <v>114523</v>
      </c>
      <c r="Q188" s="45"/>
      <c r="R188" s="399" t="s">
        <v>511</v>
      </c>
      <c r="S188" s="345"/>
      <c r="T188" s="915"/>
      <c r="U188" s="919"/>
    </row>
    <row r="189" spans="1:21" s="364" customFormat="1">
      <c r="A189" s="1338"/>
      <c r="B189" s="1338"/>
      <c r="C189" s="1339"/>
      <c r="D189" s="418" t="s">
        <v>512</v>
      </c>
      <c r="E189" s="285"/>
      <c r="F189" s="285" t="s">
        <v>509</v>
      </c>
      <c r="G189" s="285"/>
      <c r="H189" s="330"/>
      <c r="I189" s="419"/>
      <c r="J189" s="45"/>
      <c r="K189" s="397" t="s">
        <v>513</v>
      </c>
      <c r="L189" s="433"/>
      <c r="M189" s="424"/>
      <c r="N189" s="45"/>
      <c r="O189" s="1548"/>
      <c r="P189" s="1539"/>
      <c r="Q189" s="45"/>
      <c r="R189" s="397" t="s">
        <v>514</v>
      </c>
      <c r="S189" s="346"/>
      <c r="T189" s="386"/>
      <c r="U189" s="849"/>
    </row>
    <row r="190" spans="1:21" s="364" customFormat="1">
      <c r="A190" s="1338"/>
      <c r="B190" s="1338"/>
      <c r="C190" s="1339"/>
      <c r="D190" s="418" t="s">
        <v>515</v>
      </c>
      <c r="E190" s="285"/>
      <c r="F190" s="285" t="s">
        <v>509</v>
      </c>
      <c r="G190" s="285"/>
      <c r="H190" s="330"/>
      <c r="I190" s="419"/>
      <c r="J190" s="45"/>
      <c r="K190" s="397" t="s">
        <v>516</v>
      </c>
      <c r="L190" s="433"/>
      <c r="M190" s="424"/>
      <c r="N190" s="45"/>
      <c r="O190" s="1548"/>
      <c r="P190" s="1539"/>
      <c r="Q190" s="45"/>
      <c r="R190" s="397" t="s">
        <v>518</v>
      </c>
      <c r="S190" s="346" t="s">
        <v>509</v>
      </c>
      <c r="T190" s="386">
        <v>1</v>
      </c>
      <c r="U190" s="849"/>
    </row>
    <row r="191" spans="1:21" s="364" customFormat="1">
      <c r="A191" s="1338"/>
      <c r="B191" s="1338"/>
      <c r="C191" s="1339"/>
      <c r="D191" s="418" t="s">
        <v>520</v>
      </c>
      <c r="E191" s="285"/>
      <c r="F191" s="285" t="s">
        <v>509</v>
      </c>
      <c r="G191" s="285"/>
      <c r="H191" s="330"/>
      <c r="I191" s="419"/>
      <c r="J191" s="45"/>
      <c r="K191" s="397" t="s">
        <v>521</v>
      </c>
      <c r="L191" s="433" t="s">
        <v>509</v>
      </c>
      <c r="M191" s="424" t="s">
        <v>534</v>
      </c>
      <c r="N191" s="45"/>
      <c r="O191" s="1548"/>
      <c r="P191" s="1539"/>
      <c r="Q191" s="45"/>
      <c r="R191" s="397" t="s">
        <v>522</v>
      </c>
      <c r="S191" s="346"/>
      <c r="T191" s="386"/>
      <c r="U191" s="849"/>
    </row>
    <row r="192" spans="1:21" s="364" customFormat="1">
      <c r="A192" s="1338"/>
      <c r="B192" s="1338"/>
      <c r="C192" s="1339"/>
      <c r="D192" s="420" t="s">
        <v>413</v>
      </c>
      <c r="E192" s="286"/>
      <c r="F192" s="286" t="s">
        <v>509</v>
      </c>
      <c r="G192" s="286"/>
      <c r="H192" s="331"/>
      <c r="I192" s="421"/>
      <c r="J192" s="45"/>
      <c r="K192" s="407" t="s">
        <v>523</v>
      </c>
      <c r="L192" s="434"/>
      <c r="M192" s="426"/>
      <c r="N192" s="45"/>
      <c r="O192" s="1549"/>
      <c r="P192" s="1540"/>
      <c r="Q192" s="45"/>
      <c r="R192" s="400" t="s">
        <v>524</v>
      </c>
      <c r="S192" s="347"/>
      <c r="T192" s="850"/>
      <c r="U192" s="851"/>
    </row>
    <row r="193" spans="1:21" s="363" customFormat="1">
      <c r="A193" s="1435">
        <v>37</v>
      </c>
      <c r="B193" s="1435" t="s">
        <v>329</v>
      </c>
      <c r="C193" s="1436" t="s">
        <v>330</v>
      </c>
      <c r="D193" s="856" t="s">
        <v>460</v>
      </c>
      <c r="E193" s="857"/>
      <c r="F193" s="857" t="s">
        <v>535</v>
      </c>
      <c r="G193" s="857"/>
      <c r="H193" s="858"/>
      <c r="I193" s="859"/>
      <c r="J193" s="916"/>
      <c r="K193" s="861" t="s">
        <v>510</v>
      </c>
      <c r="L193" s="862"/>
      <c r="M193" s="427"/>
      <c r="N193" s="916"/>
      <c r="O193" s="1566">
        <v>2</v>
      </c>
      <c r="P193" s="1581">
        <v>77305981</v>
      </c>
      <c r="Q193" s="916"/>
      <c r="R193" s="861" t="s">
        <v>511</v>
      </c>
      <c r="S193" s="917"/>
      <c r="T193" s="384"/>
      <c r="U193" s="920"/>
    </row>
    <row r="194" spans="1:21" s="363" customFormat="1">
      <c r="A194" s="1435"/>
      <c r="B194" s="1435"/>
      <c r="C194" s="1436"/>
      <c r="D194" s="863" t="s">
        <v>512</v>
      </c>
      <c r="E194" s="864"/>
      <c r="F194" s="864" t="s">
        <v>535</v>
      </c>
      <c r="G194" s="864"/>
      <c r="H194" s="865"/>
      <c r="I194" s="866"/>
      <c r="J194" s="916"/>
      <c r="K194" s="867" t="s">
        <v>513</v>
      </c>
      <c r="L194" s="868" t="s">
        <v>509</v>
      </c>
      <c r="M194" s="422"/>
      <c r="N194" s="916"/>
      <c r="O194" s="1567"/>
      <c r="P194" s="1582"/>
      <c r="Q194" s="916"/>
      <c r="R194" s="867" t="s">
        <v>514</v>
      </c>
      <c r="S194" s="921" t="s">
        <v>509</v>
      </c>
      <c r="T194" s="384"/>
      <c r="U194" s="920"/>
    </row>
    <row r="195" spans="1:21" s="363" customFormat="1">
      <c r="A195" s="1435"/>
      <c r="B195" s="1435"/>
      <c r="C195" s="1436"/>
      <c r="D195" s="863" t="s">
        <v>515</v>
      </c>
      <c r="E195" s="864"/>
      <c r="F195" s="864" t="s">
        <v>535</v>
      </c>
      <c r="G195" s="864"/>
      <c r="H195" s="865"/>
      <c r="I195" s="866"/>
      <c r="J195" s="916"/>
      <c r="K195" s="867" t="s">
        <v>516</v>
      </c>
      <c r="L195" s="868"/>
      <c r="M195" s="422"/>
      <c r="N195" s="916"/>
      <c r="O195" s="1567"/>
      <c r="P195" s="1582"/>
      <c r="Q195" s="916"/>
      <c r="R195" s="867" t="s">
        <v>518</v>
      </c>
      <c r="S195" s="921"/>
      <c r="T195" s="384"/>
      <c r="U195" s="920"/>
    </row>
    <row r="196" spans="1:21" s="363" customFormat="1">
      <c r="A196" s="1435"/>
      <c r="B196" s="1435"/>
      <c r="C196" s="1436"/>
      <c r="D196" s="863" t="s">
        <v>520</v>
      </c>
      <c r="E196" s="864"/>
      <c r="F196" s="864" t="s">
        <v>535</v>
      </c>
      <c r="G196" s="864"/>
      <c r="H196" s="865"/>
      <c r="I196" s="866"/>
      <c r="J196" s="916"/>
      <c r="K196" s="867" t="s">
        <v>521</v>
      </c>
      <c r="L196" s="868"/>
      <c r="M196" s="422"/>
      <c r="N196" s="916"/>
      <c r="O196" s="1567"/>
      <c r="P196" s="1582"/>
      <c r="Q196" s="916"/>
      <c r="R196" s="867" t="s">
        <v>522</v>
      </c>
      <c r="S196" s="921"/>
      <c r="T196" s="384"/>
      <c r="U196" s="920"/>
    </row>
    <row r="197" spans="1:21" s="363" customFormat="1">
      <c r="A197" s="1435"/>
      <c r="B197" s="1435"/>
      <c r="C197" s="1436"/>
      <c r="D197" s="869" t="s">
        <v>413</v>
      </c>
      <c r="E197" s="870"/>
      <c r="F197" s="870" t="s">
        <v>535</v>
      </c>
      <c r="G197" s="870"/>
      <c r="H197" s="871"/>
      <c r="I197" s="872"/>
      <c r="J197" s="916"/>
      <c r="K197" s="873" t="s">
        <v>523</v>
      </c>
      <c r="L197" s="922"/>
      <c r="M197" s="428"/>
      <c r="N197" s="916"/>
      <c r="O197" s="1568"/>
      <c r="P197" s="1583"/>
      <c r="Q197" s="916"/>
      <c r="R197" s="923" t="s">
        <v>524</v>
      </c>
      <c r="S197" s="924"/>
      <c r="T197" s="384"/>
      <c r="U197" s="920"/>
    </row>
    <row r="198" spans="1:21" s="364" customFormat="1">
      <c r="A198" s="1338">
        <v>38</v>
      </c>
      <c r="B198" s="1338" t="s">
        <v>339</v>
      </c>
      <c r="C198" s="1339" t="s">
        <v>340</v>
      </c>
      <c r="D198" s="416" t="s">
        <v>460</v>
      </c>
      <c r="E198" s="284"/>
      <c r="F198" s="284" t="s">
        <v>536</v>
      </c>
      <c r="G198" s="284"/>
      <c r="H198" s="329"/>
      <c r="I198" s="417"/>
      <c r="J198" s="45"/>
      <c r="K198" s="399" t="s">
        <v>510</v>
      </c>
      <c r="L198" s="432"/>
      <c r="M198" s="425"/>
      <c r="N198" s="45"/>
      <c r="O198" s="1547">
        <v>60</v>
      </c>
      <c r="P198" s="1538">
        <v>2348992</v>
      </c>
      <c r="Q198" s="45"/>
      <c r="R198" s="399" t="s">
        <v>511</v>
      </c>
      <c r="S198" s="345"/>
      <c r="T198" s="915"/>
      <c r="U198" s="919"/>
    </row>
    <row r="199" spans="1:21" s="364" customFormat="1">
      <c r="A199" s="1338"/>
      <c r="B199" s="1338"/>
      <c r="C199" s="1339"/>
      <c r="D199" s="418" t="s">
        <v>512</v>
      </c>
      <c r="E199" s="285"/>
      <c r="F199" s="285" t="s">
        <v>536</v>
      </c>
      <c r="G199" s="285"/>
      <c r="H199" s="330"/>
      <c r="I199" s="419"/>
      <c r="J199" s="45"/>
      <c r="K199" s="397" t="s">
        <v>513</v>
      </c>
      <c r="L199" s="433"/>
      <c r="M199" s="424"/>
      <c r="N199" s="45"/>
      <c r="O199" s="1548"/>
      <c r="P199" s="1539"/>
      <c r="Q199" s="45"/>
      <c r="R199" s="397" t="s">
        <v>514</v>
      </c>
      <c r="S199" s="346" t="s">
        <v>509</v>
      </c>
      <c r="T199" s="386">
        <v>1</v>
      </c>
      <c r="U199" s="849"/>
    </row>
    <row r="200" spans="1:21" s="364" customFormat="1">
      <c r="A200" s="1338"/>
      <c r="B200" s="1338"/>
      <c r="C200" s="1339"/>
      <c r="D200" s="418" t="s">
        <v>515</v>
      </c>
      <c r="E200" s="285"/>
      <c r="F200" s="285" t="s">
        <v>536</v>
      </c>
      <c r="G200" s="285"/>
      <c r="H200" s="330"/>
      <c r="I200" s="419"/>
      <c r="J200" s="45"/>
      <c r="K200" s="397" t="s">
        <v>516</v>
      </c>
      <c r="L200" s="433" t="s">
        <v>509</v>
      </c>
      <c r="M200" s="424" t="s">
        <v>529</v>
      </c>
      <c r="N200" s="45"/>
      <c r="O200" s="1548"/>
      <c r="P200" s="1539"/>
      <c r="Q200" s="45"/>
      <c r="R200" s="397" t="s">
        <v>518</v>
      </c>
      <c r="S200" s="346"/>
      <c r="T200" s="386"/>
      <c r="U200" s="849"/>
    </row>
    <row r="201" spans="1:21" s="364" customFormat="1">
      <c r="A201" s="1338"/>
      <c r="B201" s="1338"/>
      <c r="C201" s="1339"/>
      <c r="D201" s="418" t="s">
        <v>520</v>
      </c>
      <c r="E201" s="285"/>
      <c r="F201" s="285" t="s">
        <v>536</v>
      </c>
      <c r="G201" s="285"/>
      <c r="H201" s="330"/>
      <c r="I201" s="419"/>
      <c r="J201" s="45"/>
      <c r="K201" s="397" t="s">
        <v>521</v>
      </c>
      <c r="L201" s="433" t="s">
        <v>509</v>
      </c>
      <c r="M201" s="424"/>
      <c r="N201" s="45"/>
      <c r="O201" s="1548"/>
      <c r="P201" s="1539"/>
      <c r="Q201" s="45"/>
      <c r="R201" s="397" t="s">
        <v>522</v>
      </c>
      <c r="S201" s="346"/>
      <c r="T201" s="386"/>
      <c r="U201" s="849"/>
    </row>
    <row r="202" spans="1:21" s="364" customFormat="1">
      <c r="A202" s="1338"/>
      <c r="B202" s="1338"/>
      <c r="C202" s="1339"/>
      <c r="D202" s="420" t="s">
        <v>413</v>
      </c>
      <c r="E202" s="286"/>
      <c r="F202" s="286" t="s">
        <v>536</v>
      </c>
      <c r="G202" s="286"/>
      <c r="H202" s="331"/>
      <c r="I202" s="421"/>
      <c r="J202" s="45"/>
      <c r="K202" s="407" t="s">
        <v>523</v>
      </c>
      <c r="L202" s="434"/>
      <c r="M202" s="426"/>
      <c r="N202" s="45"/>
      <c r="O202" s="1549"/>
      <c r="P202" s="1540"/>
      <c r="Q202" s="45"/>
      <c r="R202" s="400" t="s">
        <v>524</v>
      </c>
      <c r="S202" s="347"/>
      <c r="T202" s="850"/>
      <c r="U202" s="851"/>
    </row>
    <row r="203" spans="1:21" s="364" customFormat="1">
      <c r="A203" s="1416">
        <v>39</v>
      </c>
      <c r="B203" s="1416" t="s">
        <v>347</v>
      </c>
      <c r="C203" s="1417" t="s">
        <v>348</v>
      </c>
      <c r="D203" s="410" t="s">
        <v>460</v>
      </c>
      <c r="E203" s="84"/>
      <c r="F203" s="84" t="s">
        <v>509</v>
      </c>
      <c r="G203" s="84"/>
      <c r="H203" s="332"/>
      <c r="I203" s="411"/>
      <c r="J203" s="46"/>
      <c r="K203" s="393" t="s">
        <v>510</v>
      </c>
      <c r="L203" s="429"/>
      <c r="M203" s="422"/>
      <c r="N203" s="46"/>
      <c r="O203" s="1518">
        <v>1801</v>
      </c>
      <c r="P203" s="1521">
        <v>17408</v>
      </c>
      <c r="Q203" s="46"/>
      <c r="R203" s="393" t="s">
        <v>511</v>
      </c>
      <c r="S203" s="348"/>
      <c r="T203" s="384"/>
      <c r="U203" s="852"/>
    </row>
    <row r="204" spans="1:21" s="364" customFormat="1">
      <c r="A204" s="1416"/>
      <c r="B204" s="1416"/>
      <c r="C204" s="1417"/>
      <c r="D204" s="412" t="s">
        <v>512</v>
      </c>
      <c r="E204" s="85"/>
      <c r="F204" s="85" t="s">
        <v>509</v>
      </c>
      <c r="G204" s="85"/>
      <c r="H204" s="333"/>
      <c r="I204" s="413"/>
      <c r="J204" s="46"/>
      <c r="K204" s="394" t="s">
        <v>513</v>
      </c>
      <c r="L204" s="430" t="s">
        <v>509</v>
      </c>
      <c r="M204" s="422"/>
      <c r="N204" s="46"/>
      <c r="O204" s="1519"/>
      <c r="P204" s="1522"/>
      <c r="Q204" s="46"/>
      <c r="R204" s="394" t="s">
        <v>514</v>
      </c>
      <c r="S204" s="349"/>
      <c r="T204" s="384"/>
      <c r="U204" s="852"/>
    </row>
    <row r="205" spans="1:21" s="364" customFormat="1">
      <c r="A205" s="1416"/>
      <c r="B205" s="1416"/>
      <c r="C205" s="1417"/>
      <c r="D205" s="412" t="s">
        <v>515</v>
      </c>
      <c r="E205" s="85"/>
      <c r="F205" s="85" t="s">
        <v>509</v>
      </c>
      <c r="G205" s="85"/>
      <c r="H205" s="333"/>
      <c r="I205" s="413"/>
      <c r="J205" s="46"/>
      <c r="K205" s="394" t="s">
        <v>516</v>
      </c>
      <c r="L205" s="430"/>
      <c r="M205" s="422"/>
      <c r="N205" s="46"/>
      <c r="O205" s="1519"/>
      <c r="P205" s="1522"/>
      <c r="Q205" s="46"/>
      <c r="R205" s="394" t="s">
        <v>518</v>
      </c>
      <c r="S205" s="349" t="s">
        <v>509</v>
      </c>
      <c r="T205" s="384"/>
      <c r="U205" s="852"/>
    </row>
    <row r="206" spans="1:21" s="364" customFormat="1">
      <c r="A206" s="1416"/>
      <c r="B206" s="1416"/>
      <c r="C206" s="1417"/>
      <c r="D206" s="412" t="s">
        <v>520</v>
      </c>
      <c r="E206" s="85"/>
      <c r="F206" s="85" t="s">
        <v>509</v>
      </c>
      <c r="G206" s="85"/>
      <c r="H206" s="333"/>
      <c r="I206" s="413"/>
      <c r="J206" s="46"/>
      <c r="K206" s="394" t="s">
        <v>521</v>
      </c>
      <c r="L206" s="430"/>
      <c r="M206" s="422"/>
      <c r="N206" s="46"/>
      <c r="O206" s="1519"/>
      <c r="P206" s="1522"/>
      <c r="Q206" s="46"/>
      <c r="R206" s="394" t="s">
        <v>522</v>
      </c>
      <c r="S206" s="349"/>
      <c r="T206" s="384"/>
      <c r="U206" s="852"/>
    </row>
    <row r="207" spans="1:21" s="364" customFormat="1" ht="13.5" thickBot="1">
      <c r="A207" s="1416"/>
      <c r="B207" s="1416"/>
      <c r="C207" s="1417"/>
      <c r="D207" s="925" t="s">
        <v>413</v>
      </c>
      <c r="E207" s="926"/>
      <c r="F207" s="926" t="s">
        <v>509</v>
      </c>
      <c r="G207" s="926"/>
      <c r="H207" s="927"/>
      <c r="I207" s="928"/>
      <c r="J207" s="46"/>
      <c r="K207" s="929" t="s">
        <v>523</v>
      </c>
      <c r="L207" s="930"/>
      <c r="M207" s="931"/>
      <c r="N207" s="46"/>
      <c r="O207" s="1580"/>
      <c r="P207" s="1584"/>
      <c r="Q207" s="46"/>
      <c r="R207" s="929" t="s">
        <v>524</v>
      </c>
      <c r="S207" s="932"/>
      <c r="T207" s="933"/>
      <c r="U207" s="934"/>
    </row>
    <row r="208" spans="1:21" ht="13.5" thickBot="1">
      <c r="O208" s="405">
        <f>SUM(O8:O207)</f>
        <v>53252</v>
      </c>
      <c r="P208" s="406">
        <f>SUM(P8:P207)</f>
        <v>114489911</v>
      </c>
    </row>
    <row r="209"/>
  </sheetData>
  <mergeCells count="216">
    <mergeCell ref="U5:U7"/>
    <mergeCell ref="A83:A87"/>
    <mergeCell ref="B83:B87"/>
    <mergeCell ref="C83:C87"/>
    <mergeCell ref="O83:O87"/>
    <mergeCell ref="P83:P87"/>
    <mergeCell ref="A88:A92"/>
    <mergeCell ref="B88:B92"/>
    <mergeCell ref="C88:C92"/>
    <mergeCell ref="O88:O92"/>
    <mergeCell ref="P88:P92"/>
    <mergeCell ref="A73:A77"/>
    <mergeCell ref="B73:B77"/>
    <mergeCell ref="C73:C77"/>
    <mergeCell ref="O73:O77"/>
    <mergeCell ref="P73:P77"/>
    <mergeCell ref="A78:A82"/>
    <mergeCell ref="B78:B82"/>
    <mergeCell ref="C78:C82"/>
    <mergeCell ref="A48:A52"/>
    <mergeCell ref="B48:B52"/>
    <mergeCell ref="C48:C52"/>
    <mergeCell ref="O48:O52"/>
    <mergeCell ref="P48:P52"/>
    <mergeCell ref="A53:A57"/>
    <mergeCell ref="B53:B57"/>
    <mergeCell ref="C53:C57"/>
    <mergeCell ref="O53:O57"/>
    <mergeCell ref="P53:P57"/>
    <mergeCell ref="A38:A42"/>
    <mergeCell ref="B38:B42"/>
    <mergeCell ref="C38:C42"/>
    <mergeCell ref="O38:O42"/>
    <mergeCell ref="P38:P42"/>
    <mergeCell ref="A43:A47"/>
    <mergeCell ref="B43:B47"/>
    <mergeCell ref="C43:C47"/>
    <mergeCell ref="O43:O47"/>
    <mergeCell ref="P43:P47"/>
    <mergeCell ref="A28:A32"/>
    <mergeCell ref="B28:B32"/>
    <mergeCell ref="C28:C32"/>
    <mergeCell ref="O28:O32"/>
    <mergeCell ref="P28:P32"/>
    <mergeCell ref="A33:A37"/>
    <mergeCell ref="B33:B37"/>
    <mergeCell ref="C33:C37"/>
    <mergeCell ref="O33:O37"/>
    <mergeCell ref="P33:P37"/>
    <mergeCell ref="A18:A22"/>
    <mergeCell ref="B18:B22"/>
    <mergeCell ref="C18:C22"/>
    <mergeCell ref="O18:O22"/>
    <mergeCell ref="P18:P22"/>
    <mergeCell ref="A23:A27"/>
    <mergeCell ref="B23:B27"/>
    <mergeCell ref="C23:C27"/>
    <mergeCell ref="O23:O27"/>
    <mergeCell ref="P23:P27"/>
    <mergeCell ref="A8:A12"/>
    <mergeCell ref="B8:B12"/>
    <mergeCell ref="C8:C12"/>
    <mergeCell ref="O8:O12"/>
    <mergeCell ref="P8:P12"/>
    <mergeCell ref="A13:A17"/>
    <mergeCell ref="B13:B17"/>
    <mergeCell ref="C13:C17"/>
    <mergeCell ref="O13:O17"/>
    <mergeCell ref="P13:P17"/>
    <mergeCell ref="A173:A177"/>
    <mergeCell ref="B173:B177"/>
    <mergeCell ref="A128:A132"/>
    <mergeCell ref="B128:B132"/>
    <mergeCell ref="C128:C132"/>
    <mergeCell ref="A113:A117"/>
    <mergeCell ref="B113:B117"/>
    <mergeCell ref="C113:C117"/>
    <mergeCell ref="A118:A122"/>
    <mergeCell ref="B118:B122"/>
    <mergeCell ref="C118:C122"/>
    <mergeCell ref="A123:A127"/>
    <mergeCell ref="B123:B127"/>
    <mergeCell ref="C123:C127"/>
    <mergeCell ref="C163:C167"/>
    <mergeCell ref="C173:C177"/>
    <mergeCell ref="C158:C162"/>
    <mergeCell ref="C148:C152"/>
    <mergeCell ref="C153:C157"/>
    <mergeCell ref="C138:C142"/>
    <mergeCell ref="C143:C147"/>
    <mergeCell ref="A133:A137"/>
    <mergeCell ref="B133:B137"/>
    <mergeCell ref="C133:C137"/>
    <mergeCell ref="A203:A207"/>
    <mergeCell ref="B203:B207"/>
    <mergeCell ref="C203:C207"/>
    <mergeCell ref="D5:I5"/>
    <mergeCell ref="A193:A197"/>
    <mergeCell ref="B193:B197"/>
    <mergeCell ref="C193:C197"/>
    <mergeCell ref="A198:A202"/>
    <mergeCell ref="B198:B202"/>
    <mergeCell ref="C198:C202"/>
    <mergeCell ref="A183:A187"/>
    <mergeCell ref="B183:B187"/>
    <mergeCell ref="C183:C187"/>
    <mergeCell ref="A188:A192"/>
    <mergeCell ref="B188:B192"/>
    <mergeCell ref="C188:C192"/>
    <mergeCell ref="A178:A182"/>
    <mergeCell ref="B178:B182"/>
    <mergeCell ref="C178:C182"/>
    <mergeCell ref="A168:A172"/>
    <mergeCell ref="B168:B172"/>
    <mergeCell ref="C168:C172"/>
    <mergeCell ref="A163:A167"/>
    <mergeCell ref="B163:B167"/>
    <mergeCell ref="P168:P172"/>
    <mergeCell ref="O158:O162"/>
    <mergeCell ref="P158:P162"/>
    <mergeCell ref="O133:O137"/>
    <mergeCell ref="P133:P137"/>
    <mergeCell ref="O143:O147"/>
    <mergeCell ref="O203:O207"/>
    <mergeCell ref="O178:O182"/>
    <mergeCell ref="O183:O187"/>
    <mergeCell ref="O188:O192"/>
    <mergeCell ref="P178:P182"/>
    <mergeCell ref="P183:P187"/>
    <mergeCell ref="P188:P192"/>
    <mergeCell ref="P193:P197"/>
    <mergeCell ref="P198:P202"/>
    <mergeCell ref="P203:P207"/>
    <mergeCell ref="K5:L5"/>
    <mergeCell ref="O5:P5"/>
    <mergeCell ref="O113:O117"/>
    <mergeCell ref="O118:O122"/>
    <mergeCell ref="P113:P117"/>
    <mergeCell ref="P118:P122"/>
    <mergeCell ref="C108:C112"/>
    <mergeCell ref="R5:S5"/>
    <mergeCell ref="O198:O202"/>
    <mergeCell ref="O193:O197"/>
    <mergeCell ref="O173:O177"/>
    <mergeCell ref="O168:O172"/>
    <mergeCell ref="P128:P132"/>
    <mergeCell ref="P138:P142"/>
    <mergeCell ref="P143:P147"/>
    <mergeCell ref="P148:P152"/>
    <mergeCell ref="P153:P157"/>
    <mergeCell ref="P173:P177"/>
    <mergeCell ref="O98:O102"/>
    <mergeCell ref="P98:P102"/>
    <mergeCell ref="O103:O107"/>
    <mergeCell ref="P103:P107"/>
    <mergeCell ref="O108:O112"/>
    <mergeCell ref="M5:M7"/>
    <mergeCell ref="T5:T7"/>
    <mergeCell ref="A93:A97"/>
    <mergeCell ref="B93:B97"/>
    <mergeCell ref="C93:C97"/>
    <mergeCell ref="O93:O97"/>
    <mergeCell ref="P93:P97"/>
    <mergeCell ref="A158:A162"/>
    <mergeCell ref="B158:B162"/>
    <mergeCell ref="A148:A152"/>
    <mergeCell ref="B148:B152"/>
    <mergeCell ref="A153:A157"/>
    <mergeCell ref="B153:B157"/>
    <mergeCell ref="A138:A142"/>
    <mergeCell ref="B138:B142"/>
    <mergeCell ref="A143:A147"/>
    <mergeCell ref="B143:B147"/>
    <mergeCell ref="A108:A112"/>
    <mergeCell ref="B108:B112"/>
    <mergeCell ref="O138:O142"/>
    <mergeCell ref="O128:O132"/>
    <mergeCell ref="O153:O157"/>
    <mergeCell ref="O148:O152"/>
    <mergeCell ref="C103:C107"/>
    <mergeCell ref="A98:A102"/>
    <mergeCell ref="O58:O62"/>
    <mergeCell ref="P58:P62"/>
    <mergeCell ref="P108:P112"/>
    <mergeCell ref="A63:A67"/>
    <mergeCell ref="B63:B67"/>
    <mergeCell ref="C63:C67"/>
    <mergeCell ref="O63:O67"/>
    <mergeCell ref="P63:P67"/>
    <mergeCell ref="A68:A72"/>
    <mergeCell ref="B68:B72"/>
    <mergeCell ref="C68:C72"/>
    <mergeCell ref="O68:O72"/>
    <mergeCell ref="P68:P72"/>
    <mergeCell ref="C58:C62"/>
    <mergeCell ref="O78:O82"/>
    <mergeCell ref="P78:P82"/>
    <mergeCell ref="A58:A62"/>
    <mergeCell ref="B58:B62"/>
    <mergeCell ref="T123:T127"/>
    <mergeCell ref="U123:U127"/>
    <mergeCell ref="U163:U167"/>
    <mergeCell ref="B98:B102"/>
    <mergeCell ref="C98:C102"/>
    <mergeCell ref="A103:A107"/>
    <mergeCell ref="B103:B107"/>
    <mergeCell ref="O163:O167"/>
    <mergeCell ref="P163:P167"/>
    <mergeCell ref="M133:M137"/>
    <mergeCell ref="M123:M124"/>
    <mergeCell ref="M125:M126"/>
    <mergeCell ref="O123:O127"/>
    <mergeCell ref="P123:P127"/>
    <mergeCell ref="U108:U112"/>
    <mergeCell ref="U118:U122"/>
    <mergeCell ref="T133:T137"/>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5"/>
  <sheetViews>
    <sheetView topLeftCell="A3" zoomScale="118" zoomScaleNormal="118" workbookViewId="0">
      <pane xSplit="3" ySplit="2" topLeftCell="O39" activePane="bottomRight" state="frozen"/>
      <selection pane="topRight"/>
      <selection pane="bottomLeft"/>
      <selection pane="bottomRight" activeCell="U42" sqref="U42"/>
    </sheetView>
  </sheetViews>
  <sheetFormatPr defaultColWidth="18.28515625" defaultRowHeight="27" customHeight="1"/>
  <cols>
    <col min="1" max="1" width="13" style="2" customWidth="1"/>
    <col min="2" max="2" width="7" style="5" customWidth="1"/>
    <col min="3" max="3" width="28.42578125" style="2" bestFit="1" customWidth="1"/>
    <col min="4" max="5" width="13.28515625" style="2" customWidth="1"/>
    <col min="6" max="17" width="14.42578125" style="4" customWidth="1"/>
    <col min="19" max="19" width="55.85546875" customWidth="1"/>
    <col min="20" max="16384" width="18.28515625" style="2"/>
  </cols>
  <sheetData>
    <row r="1" spans="1:19" s="16" customFormat="1" ht="27" customHeight="1">
      <c r="B1" s="27"/>
      <c r="F1" s="17"/>
      <c r="G1" s="17"/>
      <c r="H1" s="17"/>
      <c r="I1" s="17"/>
      <c r="J1" s="17"/>
      <c r="K1" s="17"/>
      <c r="L1" s="17"/>
      <c r="M1" s="17"/>
      <c r="N1" s="17"/>
      <c r="O1" s="17"/>
      <c r="P1" s="17"/>
      <c r="Q1" s="17"/>
      <c r="R1" s="17"/>
      <c r="S1" s="17"/>
    </row>
    <row r="2" spans="1:19" s="22" customFormat="1" ht="27" customHeight="1">
      <c r="A2" s="18" t="s">
        <v>537</v>
      </c>
      <c r="B2" s="379" t="s">
        <v>538</v>
      </c>
      <c r="C2" s="19"/>
      <c r="D2" s="19"/>
      <c r="E2" s="19"/>
      <c r="F2" s="20"/>
      <c r="G2" s="21"/>
      <c r="H2" s="21"/>
      <c r="I2" s="21"/>
      <c r="J2" s="21"/>
      <c r="K2" s="21"/>
      <c r="L2" s="21"/>
      <c r="M2" s="21"/>
      <c r="N2" s="21"/>
      <c r="O2" s="21"/>
      <c r="P2" s="21"/>
      <c r="Q2" s="21"/>
      <c r="R2" s="21"/>
      <c r="S2" s="21"/>
    </row>
    <row r="3" spans="1:19" s="16" customFormat="1" ht="27" customHeight="1" thickBot="1">
      <c r="A3" s="67" t="s">
        <v>539</v>
      </c>
      <c r="B3" s="27"/>
      <c r="F3" s="17"/>
      <c r="G3" s="17"/>
      <c r="H3" s="17"/>
      <c r="I3" s="17"/>
      <c r="J3" s="17"/>
      <c r="K3" s="17"/>
      <c r="L3" s="17"/>
      <c r="M3" s="17"/>
      <c r="N3" s="17"/>
      <c r="O3" s="17"/>
      <c r="P3" s="17"/>
      <c r="Q3" s="17"/>
      <c r="R3" s="17"/>
      <c r="S3" s="17"/>
    </row>
    <row r="4" spans="1:19" ht="40.5" customHeight="1" thickBot="1">
      <c r="A4" s="13" t="s">
        <v>540</v>
      </c>
      <c r="B4" s="380" t="s">
        <v>541</v>
      </c>
      <c r="C4" s="14" t="s">
        <v>542</v>
      </c>
      <c r="D4" s="15" t="s">
        <v>543</v>
      </c>
      <c r="E4" s="15" t="s">
        <v>544</v>
      </c>
      <c r="F4" s="15" t="s">
        <v>545</v>
      </c>
      <c r="G4" s="15" t="s">
        <v>546</v>
      </c>
      <c r="H4" s="15" t="s">
        <v>547</v>
      </c>
      <c r="I4" s="15" t="s">
        <v>548</v>
      </c>
      <c r="J4" s="15" t="s">
        <v>549</v>
      </c>
      <c r="K4" s="15" t="s">
        <v>550</v>
      </c>
      <c r="L4" s="15" t="s">
        <v>551</v>
      </c>
      <c r="M4" s="15" t="s">
        <v>552</v>
      </c>
      <c r="N4" s="15" t="s">
        <v>553</v>
      </c>
      <c r="O4" s="15" t="s">
        <v>554</v>
      </c>
      <c r="P4" s="15" t="s">
        <v>555</v>
      </c>
      <c r="Q4" s="15" t="s">
        <v>556</v>
      </c>
      <c r="R4" s="14" t="s">
        <v>557</v>
      </c>
      <c r="S4" s="13" t="s">
        <v>558</v>
      </c>
    </row>
    <row r="5" spans="1:19" s="362" customFormat="1" ht="12.75">
      <c r="A5" s="935">
        <v>1</v>
      </c>
      <c r="B5" s="936" t="s">
        <v>29</v>
      </c>
      <c r="C5" s="937" t="s">
        <v>31</v>
      </c>
      <c r="D5" s="319" t="s">
        <v>328</v>
      </c>
      <c r="E5" s="319">
        <v>1</v>
      </c>
      <c r="F5" s="320" t="s">
        <v>328</v>
      </c>
      <c r="G5" s="320" t="s">
        <v>328</v>
      </c>
      <c r="H5" s="320">
        <v>1</v>
      </c>
      <c r="I5" s="320" t="s">
        <v>328</v>
      </c>
      <c r="J5" s="320" t="s">
        <v>328</v>
      </c>
      <c r="K5" s="320" t="s">
        <v>328</v>
      </c>
      <c r="L5" s="320" t="s">
        <v>328</v>
      </c>
      <c r="M5" s="320" t="s">
        <v>328</v>
      </c>
      <c r="N5" s="320">
        <v>1</v>
      </c>
      <c r="O5" s="320" t="s">
        <v>328</v>
      </c>
      <c r="P5" s="320" t="s">
        <v>328</v>
      </c>
      <c r="Q5" s="320" t="s">
        <v>328</v>
      </c>
      <c r="R5" s="320" t="s">
        <v>328</v>
      </c>
      <c r="S5" s="938" t="s">
        <v>49</v>
      </c>
    </row>
    <row r="6" spans="1:19" s="362" customFormat="1" ht="27" customHeight="1">
      <c r="A6" s="939">
        <v>2</v>
      </c>
      <c r="B6" s="940" t="s">
        <v>42</v>
      </c>
      <c r="C6" s="941" t="s">
        <v>44</v>
      </c>
      <c r="D6" s="319">
        <v>1</v>
      </c>
      <c r="E6" s="319" t="s">
        <v>328</v>
      </c>
      <c r="F6" s="320">
        <v>1</v>
      </c>
      <c r="G6" s="320" t="s">
        <v>328</v>
      </c>
      <c r="H6" s="320" t="s">
        <v>328</v>
      </c>
      <c r="I6" s="320" t="s">
        <v>328</v>
      </c>
      <c r="J6" s="320" t="s">
        <v>328</v>
      </c>
      <c r="K6" s="320" t="s">
        <v>328</v>
      </c>
      <c r="L6" s="320" t="s">
        <v>328</v>
      </c>
      <c r="M6" s="320" t="s">
        <v>328</v>
      </c>
      <c r="N6" s="320" t="s">
        <v>328</v>
      </c>
      <c r="O6" s="320" t="s">
        <v>328</v>
      </c>
      <c r="P6" s="320" t="s">
        <v>328</v>
      </c>
      <c r="Q6" s="320" t="s">
        <v>328</v>
      </c>
      <c r="R6" s="320" t="s">
        <v>328</v>
      </c>
      <c r="S6" s="938" t="s">
        <v>49</v>
      </c>
    </row>
    <row r="7" spans="1:19" s="10" customFormat="1" ht="27" customHeight="1">
      <c r="A7" s="321">
        <v>3</v>
      </c>
      <c r="B7" s="320" t="s">
        <v>42</v>
      </c>
      <c r="C7" s="322" t="s">
        <v>55</v>
      </c>
      <c r="D7" s="319" t="s">
        <v>328</v>
      </c>
      <c r="E7" s="319"/>
      <c r="F7" s="320" t="s">
        <v>328</v>
      </c>
      <c r="G7" s="320" t="s">
        <v>328</v>
      </c>
      <c r="H7" s="320"/>
      <c r="I7" s="320" t="s">
        <v>328</v>
      </c>
      <c r="J7" s="320" t="s">
        <v>328</v>
      </c>
      <c r="K7" s="320" t="s">
        <v>328</v>
      </c>
      <c r="L7" s="320" t="s">
        <v>328</v>
      </c>
      <c r="M7" s="320" t="s">
        <v>328</v>
      </c>
      <c r="N7" s="320" t="s">
        <v>328</v>
      </c>
      <c r="O7" s="320" t="s">
        <v>328</v>
      </c>
      <c r="P7" s="320" t="s">
        <v>328</v>
      </c>
      <c r="Q7" s="320">
        <v>1</v>
      </c>
      <c r="R7" s="320"/>
      <c r="S7" s="938" t="s">
        <v>49</v>
      </c>
    </row>
    <row r="8" spans="1:19" s="10" customFormat="1" ht="27" customHeight="1">
      <c r="A8" s="321">
        <v>4</v>
      </c>
      <c r="B8" s="320" t="s">
        <v>61</v>
      </c>
      <c r="C8" s="322" t="s">
        <v>62</v>
      </c>
      <c r="D8" s="319">
        <v>1</v>
      </c>
      <c r="E8" s="319"/>
      <c r="F8" s="320">
        <v>1</v>
      </c>
      <c r="G8" s="320">
        <v>1</v>
      </c>
      <c r="H8" s="320"/>
      <c r="I8" s="320" t="s">
        <v>328</v>
      </c>
      <c r="J8" s="320">
        <v>1</v>
      </c>
      <c r="K8" s="320">
        <v>1</v>
      </c>
      <c r="L8" s="320" t="s">
        <v>328</v>
      </c>
      <c r="M8" s="320" t="s">
        <v>328</v>
      </c>
      <c r="N8" s="320">
        <v>1</v>
      </c>
      <c r="O8" s="320">
        <v>1</v>
      </c>
      <c r="P8" s="320">
        <v>1</v>
      </c>
      <c r="Q8" s="320" t="s">
        <v>328</v>
      </c>
      <c r="R8" s="320">
        <v>1</v>
      </c>
      <c r="S8" s="938" t="s">
        <v>49</v>
      </c>
    </row>
    <row r="9" spans="1:19" s="10" customFormat="1" ht="27" customHeight="1">
      <c r="A9" s="942">
        <v>5</v>
      </c>
      <c r="B9" s="374" t="s">
        <v>61</v>
      </c>
      <c r="C9" s="943" t="s">
        <v>66</v>
      </c>
      <c r="D9" s="944" t="s">
        <v>328</v>
      </c>
      <c r="E9" s="944">
        <v>1</v>
      </c>
      <c r="F9" s="374">
        <v>1</v>
      </c>
      <c r="G9" s="374" t="s">
        <v>328</v>
      </c>
      <c r="H9" s="374">
        <v>1</v>
      </c>
      <c r="I9" s="374" t="s">
        <v>328</v>
      </c>
      <c r="J9" s="374"/>
      <c r="K9" s="374" t="s">
        <v>328</v>
      </c>
      <c r="L9" s="374" t="s">
        <v>328</v>
      </c>
      <c r="M9" s="374" t="s">
        <v>328</v>
      </c>
      <c r="N9" s="374" t="s">
        <v>328</v>
      </c>
      <c r="O9" s="374">
        <v>1</v>
      </c>
      <c r="P9" s="374" t="s">
        <v>328</v>
      </c>
      <c r="Q9" s="374"/>
      <c r="R9" s="374" t="s">
        <v>328</v>
      </c>
      <c r="S9" s="945" t="s">
        <v>559</v>
      </c>
    </row>
    <row r="10" spans="1:19" s="362" customFormat="1" ht="27" customHeight="1" thickBot="1">
      <c r="A10" s="321">
        <v>6</v>
      </c>
      <c r="B10" s="320" t="s">
        <v>69</v>
      </c>
      <c r="C10" s="322" t="s">
        <v>71</v>
      </c>
      <c r="D10" s="946" t="s">
        <v>328</v>
      </c>
      <c r="E10" s="946">
        <v>1</v>
      </c>
      <c r="F10" s="947">
        <v>1</v>
      </c>
      <c r="G10" s="947">
        <v>1</v>
      </c>
      <c r="H10" s="947">
        <v>1</v>
      </c>
      <c r="I10" s="947" t="s">
        <v>328</v>
      </c>
      <c r="J10" s="947">
        <v>1</v>
      </c>
      <c r="K10" s="947" t="s">
        <v>328</v>
      </c>
      <c r="L10" s="947" t="s">
        <v>328</v>
      </c>
      <c r="M10" s="947" t="s">
        <v>328</v>
      </c>
      <c r="N10" s="947" t="s">
        <v>328</v>
      </c>
      <c r="O10" s="947">
        <v>1</v>
      </c>
      <c r="P10" s="947" t="s">
        <v>328</v>
      </c>
      <c r="Q10" s="947" t="s">
        <v>328</v>
      </c>
      <c r="R10" s="947" t="s">
        <v>328</v>
      </c>
      <c r="S10" s="938" t="s">
        <v>49</v>
      </c>
    </row>
    <row r="11" spans="1:19" s="362" customFormat="1" ht="27" customHeight="1">
      <c r="A11" s="935">
        <v>7</v>
      </c>
      <c r="B11" s="936" t="s">
        <v>80</v>
      </c>
      <c r="C11" s="937" t="s">
        <v>81</v>
      </c>
      <c r="D11" s="319">
        <v>1</v>
      </c>
      <c r="E11" s="319"/>
      <c r="F11" s="320">
        <v>1</v>
      </c>
      <c r="G11" s="320" t="s">
        <v>328</v>
      </c>
      <c r="H11" s="320">
        <v>1</v>
      </c>
      <c r="I11" s="320">
        <v>1</v>
      </c>
      <c r="J11" s="320" t="s">
        <v>328</v>
      </c>
      <c r="K11" s="320">
        <v>1</v>
      </c>
      <c r="L11" s="320">
        <v>1</v>
      </c>
      <c r="M11" s="320">
        <v>1</v>
      </c>
      <c r="N11" s="320">
        <v>1</v>
      </c>
      <c r="O11" s="320">
        <v>1</v>
      </c>
      <c r="P11" s="320">
        <v>1</v>
      </c>
      <c r="Q11" s="320" t="s">
        <v>328</v>
      </c>
      <c r="R11" s="320">
        <v>1</v>
      </c>
      <c r="S11" s="938" t="s">
        <v>560</v>
      </c>
    </row>
    <row r="12" spans="1:19" s="362" customFormat="1" ht="27" customHeight="1">
      <c r="A12" s="321">
        <v>8</v>
      </c>
      <c r="B12" s="320" t="s">
        <v>86</v>
      </c>
      <c r="C12" s="322" t="s">
        <v>87</v>
      </c>
      <c r="D12" s="319"/>
      <c r="E12" s="319"/>
      <c r="F12" s="320">
        <v>1</v>
      </c>
      <c r="G12" s="320">
        <v>1</v>
      </c>
      <c r="H12" s="320"/>
      <c r="I12" s="320" t="s">
        <v>328</v>
      </c>
      <c r="J12" s="320" t="s">
        <v>328</v>
      </c>
      <c r="K12" s="320" t="s">
        <v>328</v>
      </c>
      <c r="L12" s="320">
        <v>1</v>
      </c>
      <c r="M12" s="320" t="s">
        <v>328</v>
      </c>
      <c r="N12" s="320" t="s">
        <v>328</v>
      </c>
      <c r="O12" s="320" t="s">
        <v>328</v>
      </c>
      <c r="P12" s="320" t="s">
        <v>328</v>
      </c>
      <c r="Q12" s="320" t="s">
        <v>328</v>
      </c>
      <c r="R12" s="320" t="s">
        <v>328</v>
      </c>
      <c r="S12" s="938" t="s">
        <v>49</v>
      </c>
    </row>
    <row r="13" spans="1:19" s="372" customFormat="1" ht="27" customHeight="1">
      <c r="A13" s="942">
        <v>9</v>
      </c>
      <c r="B13" s="374" t="s">
        <v>96</v>
      </c>
      <c r="C13" s="943" t="s">
        <v>97</v>
      </c>
      <c r="D13" s="948" t="s">
        <v>328</v>
      </c>
      <c r="E13" s="949">
        <v>1</v>
      </c>
      <c r="F13" s="950">
        <v>1</v>
      </c>
      <c r="G13" s="950">
        <v>1</v>
      </c>
      <c r="H13" s="950">
        <v>1</v>
      </c>
      <c r="I13" s="951" t="s">
        <v>328</v>
      </c>
      <c r="J13" s="950">
        <v>1</v>
      </c>
      <c r="K13" s="951" t="s">
        <v>328</v>
      </c>
      <c r="L13" s="950">
        <v>1</v>
      </c>
      <c r="M13" s="951" t="s">
        <v>328</v>
      </c>
      <c r="N13" s="951" t="s">
        <v>328</v>
      </c>
      <c r="O13" s="951" t="s">
        <v>328</v>
      </c>
      <c r="P13" s="951" t="s">
        <v>328</v>
      </c>
      <c r="Q13" s="951" t="s">
        <v>328</v>
      </c>
      <c r="R13" s="951" t="s">
        <v>328</v>
      </c>
      <c r="S13" s="952" t="s">
        <v>49</v>
      </c>
    </row>
    <row r="14" spans="1:19" s="10" customFormat="1" ht="27" customHeight="1">
      <c r="A14" s="321">
        <v>10</v>
      </c>
      <c r="B14" s="320" t="s">
        <v>107</v>
      </c>
      <c r="C14" s="322" t="s">
        <v>108</v>
      </c>
      <c r="D14" s="319" t="s">
        <v>328</v>
      </c>
      <c r="E14" s="319"/>
      <c r="F14" s="320" t="s">
        <v>328</v>
      </c>
      <c r="G14" s="320">
        <v>1</v>
      </c>
      <c r="H14" s="320"/>
      <c r="I14" s="320" t="s">
        <v>328</v>
      </c>
      <c r="J14" s="320">
        <v>1</v>
      </c>
      <c r="K14" s="320">
        <v>1</v>
      </c>
      <c r="L14" s="320" t="s">
        <v>328</v>
      </c>
      <c r="M14" s="320">
        <v>1</v>
      </c>
      <c r="N14" s="320">
        <v>1</v>
      </c>
      <c r="O14" s="320" t="s">
        <v>328</v>
      </c>
      <c r="P14" s="320" t="s">
        <v>328</v>
      </c>
      <c r="Q14" s="320" t="s">
        <v>328</v>
      </c>
      <c r="R14" s="320">
        <v>1</v>
      </c>
      <c r="S14" s="938" t="s">
        <v>49</v>
      </c>
    </row>
    <row r="15" spans="1:19" s="10" customFormat="1" ht="27" customHeight="1">
      <c r="A15" s="321">
        <v>11</v>
      </c>
      <c r="B15" s="320" t="s">
        <v>115</v>
      </c>
      <c r="C15" s="322" t="s">
        <v>116</v>
      </c>
      <c r="D15" s="319" t="s">
        <v>328</v>
      </c>
      <c r="E15" s="319"/>
      <c r="F15" s="320">
        <v>1</v>
      </c>
      <c r="G15" s="320">
        <v>1</v>
      </c>
      <c r="H15" s="320"/>
      <c r="I15" s="320">
        <v>1</v>
      </c>
      <c r="J15" s="320" t="s">
        <v>328</v>
      </c>
      <c r="K15" s="320" t="s">
        <v>328</v>
      </c>
      <c r="L15" s="320" t="s">
        <v>328</v>
      </c>
      <c r="M15" s="320" t="s">
        <v>328</v>
      </c>
      <c r="N15" s="320" t="s">
        <v>328</v>
      </c>
      <c r="O15" s="320">
        <v>1</v>
      </c>
      <c r="P15" s="320">
        <v>1</v>
      </c>
      <c r="Q15" s="320" t="s">
        <v>328</v>
      </c>
      <c r="R15" s="320" t="s">
        <v>328</v>
      </c>
      <c r="S15" s="938" t="s">
        <v>49</v>
      </c>
    </row>
    <row r="16" spans="1:19" s="362" customFormat="1" ht="27" customHeight="1">
      <c r="A16" s="321">
        <v>12</v>
      </c>
      <c r="B16" s="320" t="s">
        <v>125</v>
      </c>
      <c r="C16" s="322" t="s">
        <v>126</v>
      </c>
      <c r="D16" s="319">
        <v>1</v>
      </c>
      <c r="E16" s="319"/>
      <c r="F16" s="320">
        <v>1</v>
      </c>
      <c r="G16" s="320" t="s">
        <v>328</v>
      </c>
      <c r="H16" s="320"/>
      <c r="I16" s="320">
        <v>1</v>
      </c>
      <c r="J16" s="320" t="s">
        <v>328</v>
      </c>
      <c r="K16" s="320" t="s">
        <v>328</v>
      </c>
      <c r="L16" s="320" t="s">
        <v>328</v>
      </c>
      <c r="M16" s="320" t="s">
        <v>328</v>
      </c>
      <c r="N16" s="320" t="s">
        <v>328</v>
      </c>
      <c r="O16" s="320">
        <v>1</v>
      </c>
      <c r="P16" s="320" t="s">
        <v>328</v>
      </c>
      <c r="Q16" s="320" t="s">
        <v>328</v>
      </c>
      <c r="R16" s="320">
        <v>1</v>
      </c>
      <c r="S16" s="953" t="s">
        <v>561</v>
      </c>
    </row>
    <row r="17" spans="1:19" s="323" customFormat="1" ht="27" customHeight="1">
      <c r="A17" s="321">
        <v>13</v>
      </c>
      <c r="B17" s="320" t="s">
        <v>135</v>
      </c>
      <c r="C17" s="322" t="s">
        <v>136</v>
      </c>
      <c r="D17" s="319" t="s">
        <v>328</v>
      </c>
      <c r="E17" s="319"/>
      <c r="F17" s="320" t="s">
        <v>328</v>
      </c>
      <c r="G17" s="320">
        <v>1</v>
      </c>
      <c r="H17" s="320"/>
      <c r="I17" s="320" t="s">
        <v>328</v>
      </c>
      <c r="J17" s="320" t="s">
        <v>328</v>
      </c>
      <c r="K17" s="320" t="s">
        <v>328</v>
      </c>
      <c r="L17" s="320" t="s">
        <v>328</v>
      </c>
      <c r="M17" s="320" t="s">
        <v>328</v>
      </c>
      <c r="N17" s="320" t="s">
        <v>328</v>
      </c>
      <c r="O17" s="320">
        <v>1</v>
      </c>
      <c r="P17" s="320" t="s">
        <v>328</v>
      </c>
      <c r="Q17" s="320" t="s">
        <v>328</v>
      </c>
      <c r="R17" s="320" t="s">
        <v>328</v>
      </c>
      <c r="S17" s="938" t="s">
        <v>49</v>
      </c>
    </row>
    <row r="18" spans="1:19" s="323" customFormat="1" ht="27" customHeight="1">
      <c r="A18" s="939">
        <v>14</v>
      </c>
      <c r="B18" s="940" t="s">
        <v>145</v>
      </c>
      <c r="C18" s="941" t="s">
        <v>146</v>
      </c>
      <c r="D18" s="954" t="s">
        <v>328</v>
      </c>
      <c r="E18" s="954">
        <v>1</v>
      </c>
      <c r="F18" s="940">
        <v>1</v>
      </c>
      <c r="G18" s="940">
        <v>1</v>
      </c>
      <c r="H18" s="940">
        <v>1</v>
      </c>
      <c r="I18" s="940" t="s">
        <v>328</v>
      </c>
      <c r="J18" s="940" t="s">
        <v>328</v>
      </c>
      <c r="K18" s="940">
        <v>1</v>
      </c>
      <c r="L18" s="940" t="s">
        <v>328</v>
      </c>
      <c r="M18" s="940" t="s">
        <v>328</v>
      </c>
      <c r="N18" s="940" t="s">
        <v>328</v>
      </c>
      <c r="O18" s="940">
        <v>1</v>
      </c>
      <c r="P18" s="940">
        <v>1</v>
      </c>
      <c r="Q18" s="940"/>
      <c r="R18" s="940" t="s">
        <v>328</v>
      </c>
      <c r="S18" s="955" t="s">
        <v>562</v>
      </c>
    </row>
    <row r="19" spans="1:19" s="323" customFormat="1" ht="27" customHeight="1">
      <c r="A19" s="321">
        <v>15</v>
      </c>
      <c r="B19" s="320" t="s">
        <v>150</v>
      </c>
      <c r="C19" s="322" t="s">
        <v>151</v>
      </c>
      <c r="D19" s="319" t="s">
        <v>328</v>
      </c>
      <c r="E19" s="319"/>
      <c r="F19" s="320">
        <v>1</v>
      </c>
      <c r="G19" s="320">
        <v>1</v>
      </c>
      <c r="H19" s="320"/>
      <c r="I19" s="320">
        <v>1</v>
      </c>
      <c r="J19" s="320">
        <v>1</v>
      </c>
      <c r="K19" s="320" t="s">
        <v>328</v>
      </c>
      <c r="L19" s="320">
        <v>1</v>
      </c>
      <c r="M19" s="320">
        <v>1</v>
      </c>
      <c r="N19" s="320" t="s">
        <v>328</v>
      </c>
      <c r="O19" s="320">
        <v>1</v>
      </c>
      <c r="P19" s="320" t="s">
        <v>328</v>
      </c>
      <c r="Q19" s="320" t="s">
        <v>328</v>
      </c>
      <c r="R19" s="320" t="s">
        <v>328</v>
      </c>
      <c r="S19" s="938" t="s">
        <v>49</v>
      </c>
    </row>
    <row r="20" spans="1:19" s="10" customFormat="1" ht="27" customHeight="1">
      <c r="A20" s="321">
        <v>16</v>
      </c>
      <c r="B20" s="320" t="s">
        <v>158</v>
      </c>
      <c r="C20" s="322" t="s">
        <v>159</v>
      </c>
      <c r="D20" s="319" t="s">
        <v>328</v>
      </c>
      <c r="E20" s="319">
        <v>1</v>
      </c>
      <c r="F20" s="320">
        <v>1</v>
      </c>
      <c r="G20" s="320">
        <v>1</v>
      </c>
      <c r="H20" s="320">
        <v>1</v>
      </c>
      <c r="I20" s="320">
        <v>1</v>
      </c>
      <c r="J20" s="320" t="s">
        <v>328</v>
      </c>
      <c r="K20" s="320" t="s">
        <v>328</v>
      </c>
      <c r="L20" s="320" t="s">
        <v>328</v>
      </c>
      <c r="M20" s="320" t="s">
        <v>328</v>
      </c>
      <c r="N20" s="320" t="s">
        <v>328</v>
      </c>
      <c r="O20" s="320" t="s">
        <v>328</v>
      </c>
      <c r="P20" s="320" t="s">
        <v>328</v>
      </c>
      <c r="Q20" s="320" t="s">
        <v>328</v>
      </c>
      <c r="R20" s="320" t="s">
        <v>328</v>
      </c>
      <c r="S20" s="938" t="s">
        <v>49</v>
      </c>
    </row>
    <row r="21" spans="1:19" s="362" customFormat="1" ht="114.75">
      <c r="A21" s="321">
        <v>17</v>
      </c>
      <c r="B21" s="320" t="s">
        <v>167</v>
      </c>
      <c r="C21" s="322" t="s">
        <v>168</v>
      </c>
      <c r="D21" s="319">
        <v>1</v>
      </c>
      <c r="E21" s="319">
        <v>1</v>
      </c>
      <c r="F21" s="320">
        <v>1</v>
      </c>
      <c r="G21" s="320">
        <v>1</v>
      </c>
      <c r="H21" s="320">
        <v>1</v>
      </c>
      <c r="I21" s="320">
        <v>1</v>
      </c>
      <c r="J21" s="320" t="s">
        <v>328</v>
      </c>
      <c r="K21" s="320" t="s">
        <v>328</v>
      </c>
      <c r="L21" s="320" t="s">
        <v>328</v>
      </c>
      <c r="M21" s="320" t="s">
        <v>328</v>
      </c>
      <c r="N21" s="320">
        <v>1</v>
      </c>
      <c r="O21" s="320" t="s">
        <v>328</v>
      </c>
      <c r="P21" s="320">
        <v>1</v>
      </c>
      <c r="Q21" s="320" t="s">
        <v>328</v>
      </c>
      <c r="R21" s="320" t="s">
        <v>328</v>
      </c>
      <c r="S21" s="324" t="s">
        <v>563</v>
      </c>
    </row>
    <row r="22" spans="1:19" s="323" customFormat="1" ht="12.75">
      <c r="A22" s="321">
        <v>18</v>
      </c>
      <c r="B22" s="320" t="s">
        <v>176</v>
      </c>
      <c r="C22" s="322" t="s">
        <v>178</v>
      </c>
      <c r="D22" s="319"/>
      <c r="E22" s="319"/>
      <c r="F22" s="320"/>
      <c r="G22" s="320"/>
      <c r="H22" s="320"/>
      <c r="I22" s="320"/>
      <c r="J22" s="320"/>
      <c r="K22" s="320"/>
      <c r="L22" s="320"/>
      <c r="M22" s="320"/>
      <c r="N22" s="320"/>
      <c r="O22" s="320"/>
      <c r="P22" s="320"/>
      <c r="Q22" s="320"/>
      <c r="R22" s="320"/>
      <c r="S22" s="324"/>
    </row>
    <row r="23" spans="1:19" s="323" customFormat="1" ht="27" customHeight="1">
      <c r="A23" s="321">
        <v>18</v>
      </c>
      <c r="B23" s="320" t="s">
        <v>184</v>
      </c>
      <c r="C23" s="322" t="s">
        <v>185</v>
      </c>
      <c r="D23" s="319" t="s">
        <v>328</v>
      </c>
      <c r="E23" s="319"/>
      <c r="F23" s="320">
        <v>1</v>
      </c>
      <c r="G23" s="320" t="s">
        <v>328</v>
      </c>
      <c r="H23" s="320"/>
      <c r="I23" s="320">
        <v>1</v>
      </c>
      <c r="J23" s="320" t="s">
        <v>328</v>
      </c>
      <c r="K23" s="320" t="s">
        <v>328</v>
      </c>
      <c r="L23" s="320" t="s">
        <v>328</v>
      </c>
      <c r="M23" s="320" t="s">
        <v>328</v>
      </c>
      <c r="N23" s="320" t="s">
        <v>328</v>
      </c>
      <c r="O23" s="320" t="s">
        <v>328</v>
      </c>
      <c r="P23" s="320" t="s">
        <v>328</v>
      </c>
      <c r="Q23" s="320" t="s">
        <v>328</v>
      </c>
      <c r="R23" s="320" t="s">
        <v>328</v>
      </c>
      <c r="S23" s="938" t="s">
        <v>49</v>
      </c>
    </row>
    <row r="24" spans="1:19" s="10" customFormat="1" ht="27" customHeight="1">
      <c r="A24" s="939">
        <v>19</v>
      </c>
      <c r="B24" s="940" t="s">
        <v>190</v>
      </c>
      <c r="C24" s="941" t="s">
        <v>191</v>
      </c>
      <c r="D24" s="954" t="s">
        <v>328</v>
      </c>
      <c r="E24" s="954"/>
      <c r="F24" s="940" t="s">
        <v>328</v>
      </c>
      <c r="G24" s="940" t="s">
        <v>328</v>
      </c>
      <c r="H24" s="940"/>
      <c r="I24" s="940" t="s">
        <v>328</v>
      </c>
      <c r="J24" s="940" t="s">
        <v>328</v>
      </c>
      <c r="K24" s="940" t="s">
        <v>328</v>
      </c>
      <c r="L24" s="940" t="s">
        <v>328</v>
      </c>
      <c r="M24" s="940" t="s">
        <v>328</v>
      </c>
      <c r="N24" s="940" t="s">
        <v>328</v>
      </c>
      <c r="O24" s="940" t="s">
        <v>328</v>
      </c>
      <c r="P24" s="940" t="s">
        <v>328</v>
      </c>
      <c r="Q24" s="940">
        <v>1</v>
      </c>
      <c r="R24" s="940" t="s">
        <v>328</v>
      </c>
      <c r="S24" s="955" t="s">
        <v>564</v>
      </c>
    </row>
    <row r="25" spans="1:19" s="373" customFormat="1" ht="60.75" customHeight="1">
      <c r="A25" s="956">
        <v>20</v>
      </c>
      <c r="B25" s="957" t="s">
        <v>190</v>
      </c>
      <c r="C25" s="958" t="s">
        <v>199</v>
      </c>
      <c r="D25" s="375">
        <v>1</v>
      </c>
      <c r="E25" s="374">
        <v>1</v>
      </c>
      <c r="F25" s="374">
        <v>1</v>
      </c>
      <c r="G25" s="374">
        <v>1</v>
      </c>
      <c r="H25" s="374">
        <v>1</v>
      </c>
      <c r="I25" s="374">
        <v>1</v>
      </c>
      <c r="J25" s="374" t="s">
        <v>328</v>
      </c>
      <c r="K25" s="374" t="s">
        <v>328</v>
      </c>
      <c r="L25" s="374" t="s">
        <v>328</v>
      </c>
      <c r="M25" s="374" t="s">
        <v>328</v>
      </c>
      <c r="N25" s="374">
        <v>1</v>
      </c>
      <c r="O25" s="374" t="s">
        <v>328</v>
      </c>
      <c r="P25" s="374" t="s">
        <v>328</v>
      </c>
      <c r="Q25" s="374" t="s">
        <v>328</v>
      </c>
      <c r="R25" s="374" t="s">
        <v>328</v>
      </c>
      <c r="S25" s="945" t="s">
        <v>565</v>
      </c>
    </row>
    <row r="26" spans="1:19" s="323" customFormat="1" ht="27" customHeight="1">
      <c r="A26" s="321">
        <v>21</v>
      </c>
      <c r="B26" s="320" t="s">
        <v>209</v>
      </c>
      <c r="C26" s="322" t="s">
        <v>210</v>
      </c>
      <c r="D26" s="319" t="s">
        <v>328</v>
      </c>
      <c r="E26" s="319"/>
      <c r="F26" s="320" t="s">
        <v>328</v>
      </c>
      <c r="G26" s="320">
        <v>1</v>
      </c>
      <c r="H26" s="320"/>
      <c r="I26" s="320" t="s">
        <v>328</v>
      </c>
      <c r="J26" s="320">
        <v>1</v>
      </c>
      <c r="K26" s="320">
        <v>1</v>
      </c>
      <c r="L26" s="320">
        <v>1</v>
      </c>
      <c r="M26" s="320" t="s">
        <v>328</v>
      </c>
      <c r="N26" s="320">
        <v>1</v>
      </c>
      <c r="O26" s="320">
        <v>1</v>
      </c>
      <c r="P26" s="320">
        <v>1</v>
      </c>
      <c r="Q26" s="320" t="s">
        <v>328</v>
      </c>
      <c r="R26" s="320">
        <v>1</v>
      </c>
      <c r="S26" s="938" t="s">
        <v>49</v>
      </c>
    </row>
    <row r="27" spans="1:19" s="362" customFormat="1" ht="27" customHeight="1">
      <c r="A27" s="321">
        <v>22</v>
      </c>
      <c r="B27" s="320" t="s">
        <v>209</v>
      </c>
      <c r="C27" s="322" t="s">
        <v>214</v>
      </c>
      <c r="D27" s="319" t="s">
        <v>328</v>
      </c>
      <c r="E27" s="319"/>
      <c r="F27" s="320">
        <v>1</v>
      </c>
      <c r="G27" s="320" t="s">
        <v>328</v>
      </c>
      <c r="H27" s="320">
        <v>1</v>
      </c>
      <c r="I27" s="320">
        <v>1</v>
      </c>
      <c r="J27" s="320" t="s">
        <v>328</v>
      </c>
      <c r="K27" s="320" t="s">
        <v>328</v>
      </c>
      <c r="L27" s="320" t="s">
        <v>328</v>
      </c>
      <c r="M27" s="320" t="s">
        <v>328</v>
      </c>
      <c r="N27" s="320" t="s">
        <v>328</v>
      </c>
      <c r="O27" s="320" t="s">
        <v>328</v>
      </c>
      <c r="P27" s="320" t="s">
        <v>328</v>
      </c>
      <c r="Q27" s="320" t="s">
        <v>328</v>
      </c>
      <c r="R27" s="320" t="s">
        <v>328</v>
      </c>
      <c r="S27" s="938" t="s">
        <v>566</v>
      </c>
    </row>
    <row r="28" spans="1:19" s="323" customFormat="1" ht="27" customHeight="1">
      <c r="A28" s="321">
        <v>23</v>
      </c>
      <c r="B28" s="320" t="s">
        <v>221</v>
      </c>
      <c r="C28" s="322" t="s">
        <v>223</v>
      </c>
      <c r="D28" s="319" t="s">
        <v>328</v>
      </c>
      <c r="E28" s="319"/>
      <c r="F28" s="320">
        <v>1</v>
      </c>
      <c r="G28" s="320">
        <v>1</v>
      </c>
      <c r="H28" s="320"/>
      <c r="I28" s="320">
        <v>1</v>
      </c>
      <c r="J28" s="320" t="s">
        <v>328</v>
      </c>
      <c r="K28" s="320" t="s">
        <v>328</v>
      </c>
      <c r="L28" s="320">
        <v>1</v>
      </c>
      <c r="M28" s="320" t="s">
        <v>328</v>
      </c>
      <c r="N28" s="320" t="s">
        <v>328</v>
      </c>
      <c r="O28" s="320">
        <v>1</v>
      </c>
      <c r="P28" s="320" t="s">
        <v>328</v>
      </c>
      <c r="Q28" s="320" t="s">
        <v>328</v>
      </c>
      <c r="R28" s="320" t="s">
        <v>328</v>
      </c>
      <c r="S28" s="938" t="s">
        <v>567</v>
      </c>
    </row>
    <row r="29" spans="1:19" s="323" customFormat="1" ht="63.75">
      <c r="A29" s="321">
        <v>24</v>
      </c>
      <c r="B29" s="320" t="s">
        <v>228</v>
      </c>
      <c r="C29" s="322" t="s">
        <v>229</v>
      </c>
      <c r="D29" s="959" t="s">
        <v>328</v>
      </c>
      <c r="E29" s="959"/>
      <c r="F29" s="320" t="s">
        <v>328</v>
      </c>
      <c r="G29" s="320">
        <v>1</v>
      </c>
      <c r="H29" s="320"/>
      <c r="I29" s="320" t="s">
        <v>328</v>
      </c>
      <c r="J29" s="320" t="s">
        <v>328</v>
      </c>
      <c r="K29" s="320">
        <v>1</v>
      </c>
      <c r="L29" s="320" t="s">
        <v>328</v>
      </c>
      <c r="M29" s="320" t="s">
        <v>328</v>
      </c>
      <c r="N29" s="320" t="s">
        <v>328</v>
      </c>
      <c r="O29" s="320" t="s">
        <v>328</v>
      </c>
      <c r="P29" s="320" t="s">
        <v>328</v>
      </c>
      <c r="Q29" s="320" t="s">
        <v>328</v>
      </c>
      <c r="R29" s="320" t="s">
        <v>328</v>
      </c>
      <c r="S29" s="938" t="s">
        <v>568</v>
      </c>
    </row>
    <row r="30" spans="1:19" s="362" customFormat="1" ht="27" customHeight="1">
      <c r="A30" s="321">
        <v>25</v>
      </c>
      <c r="B30" s="320" t="s">
        <v>235</v>
      </c>
      <c r="C30" s="322" t="s">
        <v>569</v>
      </c>
      <c r="D30" s="319" t="s">
        <v>328</v>
      </c>
      <c r="E30" s="319">
        <v>1</v>
      </c>
      <c r="F30" s="320">
        <v>1</v>
      </c>
      <c r="G30" s="320">
        <v>1</v>
      </c>
      <c r="H30" s="320" t="s">
        <v>328</v>
      </c>
      <c r="I30" s="320" t="s">
        <v>328</v>
      </c>
      <c r="J30" s="320" t="s">
        <v>328</v>
      </c>
      <c r="K30" s="320" t="s">
        <v>328</v>
      </c>
      <c r="L30" s="320" t="s">
        <v>328</v>
      </c>
      <c r="M30" s="320" t="s">
        <v>328</v>
      </c>
      <c r="N30" s="320" t="s">
        <v>328</v>
      </c>
      <c r="O30" s="320" t="s">
        <v>328</v>
      </c>
      <c r="P30" s="320" t="s">
        <v>328</v>
      </c>
      <c r="Q30" s="320" t="s">
        <v>328</v>
      </c>
      <c r="R30" s="320" t="s">
        <v>328</v>
      </c>
      <c r="S30" s="938" t="s">
        <v>242</v>
      </c>
    </row>
    <row r="31" spans="1:19" s="323" customFormat="1" ht="51">
      <c r="A31" s="942">
        <v>26</v>
      </c>
      <c r="B31" s="374" t="s">
        <v>244</v>
      </c>
      <c r="C31" s="943" t="s">
        <v>245</v>
      </c>
      <c r="D31" s="944" t="s">
        <v>328</v>
      </c>
      <c r="E31" s="944"/>
      <c r="F31" s="374">
        <v>1</v>
      </c>
      <c r="G31" s="374">
        <v>1</v>
      </c>
      <c r="H31" s="374" t="s">
        <v>328</v>
      </c>
      <c r="I31" s="374" t="s">
        <v>328</v>
      </c>
      <c r="J31" s="374" t="s">
        <v>328</v>
      </c>
      <c r="K31" s="374" t="s">
        <v>328</v>
      </c>
      <c r="L31" s="374">
        <v>1</v>
      </c>
      <c r="M31" s="374" t="s">
        <v>328</v>
      </c>
      <c r="N31" s="374">
        <v>1</v>
      </c>
      <c r="O31" s="374" t="s">
        <v>328</v>
      </c>
      <c r="P31" s="374" t="s">
        <v>328</v>
      </c>
      <c r="Q31" s="374" t="s">
        <v>328</v>
      </c>
      <c r="R31" s="374" t="s">
        <v>328</v>
      </c>
      <c r="S31" s="945" t="s">
        <v>570</v>
      </c>
    </row>
    <row r="32" spans="1:19" s="362" customFormat="1" ht="27" customHeight="1">
      <c r="A32" s="321">
        <v>27</v>
      </c>
      <c r="B32" s="320" t="s">
        <v>254</v>
      </c>
      <c r="C32" s="322" t="s">
        <v>255</v>
      </c>
      <c r="D32" s="319" t="s">
        <v>328</v>
      </c>
      <c r="E32" s="319"/>
      <c r="F32" s="320" t="s">
        <v>328</v>
      </c>
      <c r="G32" s="320">
        <v>1</v>
      </c>
      <c r="H32" s="320"/>
      <c r="I32" s="320" t="s">
        <v>328</v>
      </c>
      <c r="J32" s="320" t="s">
        <v>328</v>
      </c>
      <c r="K32" s="320" t="s">
        <v>328</v>
      </c>
      <c r="L32" s="320">
        <v>1</v>
      </c>
      <c r="M32" s="320" t="s">
        <v>328</v>
      </c>
      <c r="N32" s="320" t="s">
        <v>328</v>
      </c>
      <c r="O32" s="320" t="s">
        <v>328</v>
      </c>
      <c r="P32" s="320" t="s">
        <v>328</v>
      </c>
      <c r="Q32" s="320" t="s">
        <v>328</v>
      </c>
      <c r="R32" s="320" t="s">
        <v>328</v>
      </c>
      <c r="S32" s="938" t="s">
        <v>571</v>
      </c>
    </row>
    <row r="33" spans="1:19" s="323" customFormat="1" ht="27" customHeight="1">
      <c r="A33" s="942">
        <v>28</v>
      </c>
      <c r="B33" s="374" t="s">
        <v>261</v>
      </c>
      <c r="C33" s="943" t="s">
        <v>262</v>
      </c>
      <c r="D33" s="944" t="s">
        <v>328</v>
      </c>
      <c r="E33" s="944">
        <v>1</v>
      </c>
      <c r="F33" s="374">
        <v>1</v>
      </c>
      <c r="G33" s="374">
        <v>1</v>
      </c>
      <c r="H33" s="374">
        <v>1</v>
      </c>
      <c r="I33" s="374" t="s">
        <v>328</v>
      </c>
      <c r="J33" s="374" t="s">
        <v>328</v>
      </c>
      <c r="K33" s="374">
        <v>1</v>
      </c>
      <c r="L33" s="374" t="s">
        <v>328</v>
      </c>
      <c r="M33" s="374" t="s">
        <v>328</v>
      </c>
      <c r="N33" s="374" t="s">
        <v>328</v>
      </c>
      <c r="O33" s="374">
        <v>1</v>
      </c>
      <c r="P33" s="374" t="s">
        <v>328</v>
      </c>
      <c r="Q33" s="374"/>
      <c r="R33" s="374" t="s">
        <v>328</v>
      </c>
      <c r="S33" s="945" t="s">
        <v>562</v>
      </c>
    </row>
    <row r="34" spans="1:19" s="323" customFormat="1" ht="27" customHeight="1">
      <c r="A34" s="321">
        <v>29</v>
      </c>
      <c r="B34" s="320" t="s">
        <v>266</v>
      </c>
      <c r="C34" s="322" t="s">
        <v>267</v>
      </c>
      <c r="D34" s="319" t="s">
        <v>328</v>
      </c>
      <c r="E34" s="319"/>
      <c r="F34" s="320">
        <v>1</v>
      </c>
      <c r="G34" s="320">
        <v>1</v>
      </c>
      <c r="H34" s="320"/>
      <c r="I34" s="320">
        <v>1</v>
      </c>
      <c r="J34" s="320" t="s">
        <v>328</v>
      </c>
      <c r="K34" s="320" t="s">
        <v>328</v>
      </c>
      <c r="L34" s="320" t="s">
        <v>328</v>
      </c>
      <c r="M34" s="320" t="s">
        <v>328</v>
      </c>
      <c r="N34" s="320" t="s">
        <v>328</v>
      </c>
      <c r="O34" s="320">
        <v>1</v>
      </c>
      <c r="P34" s="320"/>
      <c r="Q34" s="320" t="s">
        <v>328</v>
      </c>
      <c r="R34" s="320" t="s">
        <v>328</v>
      </c>
      <c r="S34" s="938" t="s">
        <v>572</v>
      </c>
    </row>
    <row r="35" spans="1:19" s="362" customFormat="1" ht="27" customHeight="1">
      <c r="A35" s="321">
        <v>30</v>
      </c>
      <c r="B35" s="320" t="s">
        <v>273</v>
      </c>
      <c r="C35" s="322" t="s">
        <v>274</v>
      </c>
      <c r="D35" s="319">
        <v>1</v>
      </c>
      <c r="E35" s="319">
        <v>1</v>
      </c>
      <c r="F35" s="320">
        <v>1</v>
      </c>
      <c r="G35" s="320">
        <v>1</v>
      </c>
      <c r="H35" s="320">
        <v>1</v>
      </c>
      <c r="I35" s="320" t="s">
        <v>328</v>
      </c>
      <c r="J35" s="320">
        <v>1</v>
      </c>
      <c r="K35" s="320">
        <v>1</v>
      </c>
      <c r="L35" s="320">
        <v>1</v>
      </c>
      <c r="M35" s="320" t="s">
        <v>328</v>
      </c>
      <c r="N35" s="320" t="s">
        <v>328</v>
      </c>
      <c r="O35" s="320">
        <v>1</v>
      </c>
      <c r="P35" s="320" t="s">
        <v>328</v>
      </c>
      <c r="Q35" s="320" t="s">
        <v>328</v>
      </c>
      <c r="R35" s="320" t="s">
        <v>328</v>
      </c>
      <c r="S35" s="938" t="s">
        <v>573</v>
      </c>
    </row>
    <row r="36" spans="1:19" s="362" customFormat="1" ht="27" customHeight="1">
      <c r="A36" s="321">
        <v>31</v>
      </c>
      <c r="B36" s="320" t="s">
        <v>282</v>
      </c>
      <c r="C36" s="322" t="s">
        <v>283</v>
      </c>
      <c r="D36" s="319" t="s">
        <v>328</v>
      </c>
      <c r="E36" s="319">
        <v>1</v>
      </c>
      <c r="F36" s="320">
        <v>1</v>
      </c>
      <c r="G36" s="320">
        <v>1</v>
      </c>
      <c r="H36" s="320"/>
      <c r="I36" s="320">
        <v>1</v>
      </c>
      <c r="J36" s="320">
        <v>1</v>
      </c>
      <c r="K36" s="320" t="s">
        <v>328</v>
      </c>
      <c r="L36" s="320" t="s">
        <v>328</v>
      </c>
      <c r="M36" s="320" t="s">
        <v>328</v>
      </c>
      <c r="N36" s="320" t="s">
        <v>328</v>
      </c>
      <c r="O36" s="320" t="s">
        <v>328</v>
      </c>
      <c r="P36" s="320">
        <v>1</v>
      </c>
      <c r="Q36" s="320" t="s">
        <v>328</v>
      </c>
      <c r="R36" s="320" t="s">
        <v>328</v>
      </c>
      <c r="S36" s="938" t="s">
        <v>574</v>
      </c>
    </row>
    <row r="37" spans="1:19" s="323" customFormat="1" ht="27" customHeight="1">
      <c r="A37" s="942">
        <v>32</v>
      </c>
      <c r="B37" s="374" t="s">
        <v>290</v>
      </c>
      <c r="C37" s="943" t="s">
        <v>291</v>
      </c>
      <c r="D37" s="944" t="s">
        <v>328</v>
      </c>
      <c r="E37" s="944">
        <v>1</v>
      </c>
      <c r="F37" s="374" t="s">
        <v>328</v>
      </c>
      <c r="G37" s="374">
        <v>1</v>
      </c>
      <c r="H37" s="374">
        <v>1</v>
      </c>
      <c r="I37" s="374" t="s">
        <v>328</v>
      </c>
      <c r="J37" s="374">
        <v>1</v>
      </c>
      <c r="K37" s="374" t="s">
        <v>328</v>
      </c>
      <c r="L37" s="374">
        <v>1</v>
      </c>
      <c r="M37" s="374" t="s">
        <v>328</v>
      </c>
      <c r="N37" s="374" t="s">
        <v>328</v>
      </c>
      <c r="O37" s="374" t="s">
        <v>328</v>
      </c>
      <c r="P37" s="374" t="s">
        <v>328</v>
      </c>
      <c r="Q37" s="374" t="s">
        <v>328</v>
      </c>
      <c r="R37" s="374" t="s">
        <v>328</v>
      </c>
      <c r="S37" s="945" t="s">
        <v>575</v>
      </c>
    </row>
    <row r="38" spans="1:19" s="323" customFormat="1" ht="27" customHeight="1">
      <c r="A38" s="321">
        <v>33</v>
      </c>
      <c r="B38" s="320" t="s">
        <v>298</v>
      </c>
      <c r="C38" s="322" t="s">
        <v>299</v>
      </c>
      <c r="D38" s="319" t="s">
        <v>328</v>
      </c>
      <c r="E38" s="319"/>
      <c r="F38" s="320">
        <v>1</v>
      </c>
      <c r="G38" s="320">
        <v>1</v>
      </c>
      <c r="H38" s="320"/>
      <c r="I38" s="320" t="s">
        <v>328</v>
      </c>
      <c r="J38" s="320" t="s">
        <v>328</v>
      </c>
      <c r="K38" s="320" t="s">
        <v>328</v>
      </c>
      <c r="L38" s="320" t="s">
        <v>328</v>
      </c>
      <c r="M38" s="320" t="s">
        <v>328</v>
      </c>
      <c r="N38" s="320" t="s">
        <v>328</v>
      </c>
      <c r="O38" s="320" t="s">
        <v>328</v>
      </c>
      <c r="P38" s="320" t="s">
        <v>328</v>
      </c>
      <c r="Q38" s="320" t="s">
        <v>328</v>
      </c>
      <c r="R38" s="320" t="s">
        <v>328</v>
      </c>
      <c r="S38" s="938" t="s">
        <v>49</v>
      </c>
    </row>
    <row r="39" spans="1:19" s="323" customFormat="1" ht="27" customHeight="1">
      <c r="A39" s="321">
        <v>34</v>
      </c>
      <c r="B39" s="960" t="s">
        <v>305</v>
      </c>
      <c r="C39" s="322" t="s">
        <v>306</v>
      </c>
      <c r="D39" s="319" t="s">
        <v>328</v>
      </c>
      <c r="E39" s="319">
        <v>1</v>
      </c>
      <c r="F39" s="320">
        <v>1</v>
      </c>
      <c r="G39" s="320">
        <v>1</v>
      </c>
      <c r="H39" s="320">
        <v>1</v>
      </c>
      <c r="I39" s="320" t="s">
        <v>328</v>
      </c>
      <c r="J39" s="320" t="s">
        <v>328</v>
      </c>
      <c r="K39" s="320" t="s">
        <v>328</v>
      </c>
      <c r="L39" s="320" t="s">
        <v>328</v>
      </c>
      <c r="M39" s="320" t="s">
        <v>328</v>
      </c>
      <c r="N39" s="320" t="s">
        <v>328</v>
      </c>
      <c r="O39" s="320">
        <v>1</v>
      </c>
      <c r="P39" s="320">
        <v>1</v>
      </c>
      <c r="Q39" s="320" t="s">
        <v>328</v>
      </c>
      <c r="R39" s="320" t="s">
        <v>328</v>
      </c>
      <c r="S39" s="938" t="s">
        <v>576</v>
      </c>
    </row>
    <row r="40" spans="1:19" s="362" customFormat="1" ht="27" customHeight="1">
      <c r="A40" s="321">
        <v>35</v>
      </c>
      <c r="B40" s="320" t="s">
        <v>312</v>
      </c>
      <c r="C40" s="322" t="s">
        <v>313</v>
      </c>
      <c r="D40" s="319" t="s">
        <v>328</v>
      </c>
      <c r="E40" s="319"/>
      <c r="F40" s="320">
        <v>1</v>
      </c>
      <c r="G40" s="320">
        <v>1</v>
      </c>
      <c r="H40" s="320">
        <v>1</v>
      </c>
      <c r="I40" s="320">
        <v>1</v>
      </c>
      <c r="J40" s="320" t="s">
        <v>328</v>
      </c>
      <c r="K40" s="320" t="s">
        <v>328</v>
      </c>
      <c r="L40" s="320">
        <v>1</v>
      </c>
      <c r="M40" s="320" t="s">
        <v>328</v>
      </c>
      <c r="N40" s="320" t="s">
        <v>328</v>
      </c>
      <c r="O40" s="320" t="s">
        <v>328</v>
      </c>
      <c r="P40" s="320" t="s">
        <v>328</v>
      </c>
      <c r="Q40" s="320" t="s">
        <v>328</v>
      </c>
      <c r="R40" s="320" t="s">
        <v>328</v>
      </c>
      <c r="S40" s="938" t="s">
        <v>577</v>
      </c>
    </row>
    <row r="41" spans="1:19" s="362" customFormat="1" ht="27" customHeight="1">
      <c r="A41" s="321">
        <v>36</v>
      </c>
      <c r="B41" s="320" t="s">
        <v>321</v>
      </c>
      <c r="C41" s="322" t="s">
        <v>322</v>
      </c>
      <c r="D41" s="319" t="s">
        <v>328</v>
      </c>
      <c r="E41" s="319">
        <v>1</v>
      </c>
      <c r="F41" s="320" t="s">
        <v>328</v>
      </c>
      <c r="G41" s="320">
        <v>1</v>
      </c>
      <c r="H41" s="320">
        <v>1</v>
      </c>
      <c r="I41" s="320" t="s">
        <v>328</v>
      </c>
      <c r="J41" s="320" t="s">
        <v>328</v>
      </c>
      <c r="K41" s="320" t="s">
        <v>328</v>
      </c>
      <c r="L41" s="320">
        <v>1</v>
      </c>
      <c r="M41" s="320" t="s">
        <v>328</v>
      </c>
      <c r="N41" s="320" t="s">
        <v>328</v>
      </c>
      <c r="O41" s="320" t="s">
        <v>328</v>
      </c>
      <c r="P41" s="320" t="s">
        <v>328</v>
      </c>
      <c r="Q41" s="320" t="s">
        <v>328</v>
      </c>
      <c r="R41" s="320" t="s">
        <v>328</v>
      </c>
      <c r="S41" s="938" t="s">
        <v>49</v>
      </c>
    </row>
    <row r="42" spans="1:19" s="362" customFormat="1" ht="127.5">
      <c r="A42" s="321">
        <v>37</v>
      </c>
      <c r="B42" s="960" t="s">
        <v>329</v>
      </c>
      <c r="C42" s="322" t="s">
        <v>330</v>
      </c>
      <c r="D42" s="319">
        <v>1</v>
      </c>
      <c r="E42" s="319"/>
      <c r="F42" s="320">
        <v>7</v>
      </c>
      <c r="G42" s="320" t="s">
        <v>328</v>
      </c>
      <c r="H42" s="320" t="s">
        <v>328</v>
      </c>
      <c r="I42" s="947">
        <v>3</v>
      </c>
      <c r="J42" s="320" t="s">
        <v>328</v>
      </c>
      <c r="K42" s="320" t="s">
        <v>328</v>
      </c>
      <c r="L42" s="320" t="s">
        <v>328</v>
      </c>
      <c r="M42" s="320" t="s">
        <v>328</v>
      </c>
      <c r="N42" s="320" t="s">
        <v>328</v>
      </c>
      <c r="O42" s="320">
        <v>1</v>
      </c>
      <c r="P42" s="320" t="s">
        <v>328</v>
      </c>
      <c r="Q42" s="320" t="s">
        <v>328</v>
      </c>
      <c r="R42" s="320" t="s">
        <v>328</v>
      </c>
      <c r="S42" s="938" t="s">
        <v>578</v>
      </c>
    </row>
    <row r="43" spans="1:19" s="323" customFormat="1" ht="38.25">
      <c r="A43" s="321">
        <v>38</v>
      </c>
      <c r="B43" s="320" t="s">
        <v>339</v>
      </c>
      <c r="C43" s="322" t="s">
        <v>340</v>
      </c>
      <c r="D43" s="319" t="s">
        <v>328</v>
      </c>
      <c r="E43" s="319"/>
      <c r="F43" s="320">
        <v>1</v>
      </c>
      <c r="G43" s="320">
        <v>1</v>
      </c>
      <c r="H43" s="320"/>
      <c r="I43" s="320">
        <v>1</v>
      </c>
      <c r="J43" s="320" t="s">
        <v>328</v>
      </c>
      <c r="K43" s="320" t="s">
        <v>328</v>
      </c>
      <c r="L43" s="320">
        <v>1</v>
      </c>
      <c r="M43" s="320" t="s">
        <v>328</v>
      </c>
      <c r="N43" s="320" t="s">
        <v>328</v>
      </c>
      <c r="O43" s="320">
        <v>1</v>
      </c>
      <c r="P43" s="320" t="s">
        <v>328</v>
      </c>
      <c r="Q43" s="320" t="s">
        <v>328</v>
      </c>
      <c r="R43" s="320" t="s">
        <v>328</v>
      </c>
      <c r="S43" s="938" t="s">
        <v>682</v>
      </c>
    </row>
    <row r="44" spans="1:19" s="362" customFormat="1" ht="38.25">
      <c r="A44" s="961">
        <v>39</v>
      </c>
      <c r="B44" s="961" t="s">
        <v>347</v>
      </c>
      <c r="C44" s="962" t="s">
        <v>348</v>
      </c>
      <c r="D44" s="714" t="s">
        <v>328</v>
      </c>
      <c r="E44" s="714"/>
      <c r="F44" s="961">
        <v>1</v>
      </c>
      <c r="G44" s="961" t="s">
        <v>328</v>
      </c>
      <c r="H44" s="961" t="s">
        <v>328</v>
      </c>
      <c r="I44" s="961" t="s">
        <v>328</v>
      </c>
      <c r="J44" s="961">
        <v>1</v>
      </c>
      <c r="K44" s="961" t="s">
        <v>328</v>
      </c>
      <c r="L44" s="961" t="s">
        <v>328</v>
      </c>
      <c r="M44" s="961">
        <v>1</v>
      </c>
      <c r="N44" s="961">
        <v>1</v>
      </c>
      <c r="O44" s="961">
        <v>1</v>
      </c>
      <c r="P44" s="961">
        <v>1</v>
      </c>
      <c r="Q44" s="961" t="s">
        <v>328</v>
      </c>
      <c r="R44" s="961" t="s">
        <v>328</v>
      </c>
      <c r="S44" s="963" t="s">
        <v>579</v>
      </c>
    </row>
    <row r="45" spans="1:19" ht="27" customHeight="1">
      <c r="A45" s="964"/>
      <c r="B45" s="965"/>
      <c r="C45" s="966"/>
      <c r="D45" s="967">
        <f>SUM(D5:D44)</f>
        <v>8</v>
      </c>
      <c r="E45" s="967">
        <f t="shared" ref="E45:R45" si="0">SUM(E5:E44)</f>
        <v>15</v>
      </c>
      <c r="F45" s="967">
        <f t="shared" si="0"/>
        <v>35</v>
      </c>
      <c r="G45" s="967">
        <f t="shared" si="0"/>
        <v>28</v>
      </c>
      <c r="H45" s="967">
        <f t="shared" si="0"/>
        <v>16</v>
      </c>
      <c r="I45" s="967">
        <f t="shared" si="0"/>
        <v>17</v>
      </c>
      <c r="J45" s="967">
        <f t="shared" si="0"/>
        <v>10</v>
      </c>
      <c r="K45" s="967">
        <f t="shared" si="0"/>
        <v>8</v>
      </c>
      <c r="L45" s="967">
        <f t="shared" si="0"/>
        <v>13</v>
      </c>
      <c r="M45" s="967">
        <f t="shared" si="0"/>
        <v>4</v>
      </c>
      <c r="N45" s="967">
        <f t="shared" si="0"/>
        <v>9</v>
      </c>
      <c r="O45" s="967">
        <f t="shared" si="0"/>
        <v>18</v>
      </c>
      <c r="P45" s="967">
        <f t="shared" si="0"/>
        <v>9</v>
      </c>
      <c r="Q45" s="967">
        <f t="shared" si="0"/>
        <v>2</v>
      </c>
      <c r="R45" s="967">
        <f t="shared" si="0"/>
        <v>5</v>
      </c>
      <c r="S45" s="968"/>
    </row>
  </sheetData>
  <phoneticPr fontId="16" type="noConversion"/>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EC0FD-A908-4CC3-B636-C3BD0A82B1FA}">
  <dimension ref="A1:AV81"/>
  <sheetViews>
    <sheetView tabSelected="1" topLeftCell="A6" zoomScale="64" zoomScaleNormal="64" workbookViewId="0">
      <pane xSplit="3" ySplit="13" topLeftCell="X59" activePane="bottomRight" state="frozen"/>
      <selection pane="topRight" activeCell="D6" sqref="D6"/>
      <selection pane="bottomLeft" activeCell="A10" sqref="A10"/>
      <selection pane="bottomRight" activeCell="AO65" sqref="AO65"/>
    </sheetView>
  </sheetViews>
  <sheetFormatPr defaultColWidth="9.28515625" defaultRowHeight="15"/>
  <cols>
    <col min="1" max="1" width="7.42578125" style="89" customWidth="1"/>
    <col min="2" max="2" width="18.85546875" style="89" customWidth="1"/>
    <col min="3" max="3" width="19.42578125" style="89" customWidth="1"/>
    <col min="4" max="4" width="12.7109375" style="89" customWidth="1"/>
    <col min="5" max="5" width="13.28515625" style="89" customWidth="1"/>
    <col min="6" max="6" width="11.42578125" style="89" customWidth="1"/>
    <col min="7" max="7" width="30.42578125" style="89" customWidth="1"/>
    <col min="8" max="8" width="12" style="89" customWidth="1"/>
    <col min="9" max="9" width="11.42578125" style="89" customWidth="1"/>
    <col min="10" max="10" width="11.7109375" style="107" customWidth="1"/>
    <col min="11" max="11" width="9.7109375" style="89" customWidth="1"/>
    <col min="12" max="12" width="9.42578125" style="89" customWidth="1"/>
    <col min="13" max="13" width="10.28515625" style="89" customWidth="1"/>
    <col min="14" max="14" width="12.42578125" style="89" customWidth="1"/>
    <col min="15" max="15" width="10.140625" style="89" customWidth="1"/>
    <col min="16" max="16" width="11.42578125" style="89" customWidth="1"/>
    <col min="17" max="17" width="24" style="89" customWidth="1"/>
    <col min="18" max="18" width="13.140625" style="107" bestFit="1" customWidth="1"/>
    <col min="19" max="19" width="10.7109375" style="89" customWidth="1"/>
    <col min="20" max="20" width="12.28515625" style="89" customWidth="1"/>
    <col min="21" max="21" width="12.7109375" style="89" customWidth="1"/>
    <col min="22" max="23" width="10.28515625" style="89" customWidth="1"/>
    <col min="24" max="24" width="13.42578125" style="89" customWidth="1"/>
    <col min="25" max="25" width="9.7109375" style="89" customWidth="1"/>
    <col min="26" max="30" width="9.28515625" style="89"/>
    <col min="31" max="31" width="10.28515625" style="89" customWidth="1"/>
    <col min="32" max="32" width="12.42578125" style="89" customWidth="1"/>
    <col min="33" max="33" width="10.7109375" style="109" customWidth="1"/>
    <col min="34" max="34" width="16" style="89" customWidth="1"/>
    <col min="35" max="35" width="10.7109375" style="89" customWidth="1"/>
    <col min="36" max="36" width="14.85546875" style="89" customWidth="1"/>
    <col min="37" max="37" width="10.28515625" style="111" customWidth="1"/>
    <col min="38" max="38" width="9.28515625" style="89"/>
    <col min="39" max="39" width="11.7109375" style="89" customWidth="1"/>
    <col min="40" max="41" width="9.28515625" style="89"/>
    <col min="42" max="42" width="11.7109375" style="89" customWidth="1"/>
    <col min="43" max="43" width="89.140625" style="89" customWidth="1"/>
    <col min="44" max="16384" width="9.28515625" style="89"/>
  </cols>
  <sheetData>
    <row r="1" spans="1:8" ht="78.75" customHeight="1">
      <c r="A1" s="351"/>
      <c r="B1" s="351"/>
      <c r="C1" s="351"/>
      <c r="D1" s="352"/>
      <c r="E1" s="352"/>
      <c r="F1" s="352"/>
      <c r="G1" s="352"/>
      <c r="H1" s="352"/>
    </row>
    <row r="2" spans="1:8" ht="12.75" customHeight="1">
      <c r="A2" s="351"/>
      <c r="B2" s="351"/>
      <c r="C2" s="351"/>
      <c r="D2" s="352"/>
      <c r="E2" s="352"/>
      <c r="F2" s="352"/>
      <c r="G2" s="352"/>
      <c r="H2" s="352"/>
    </row>
    <row r="3" spans="1:8" ht="26.25">
      <c r="A3" s="90" t="s">
        <v>580</v>
      </c>
      <c r="B3" s="91"/>
      <c r="C3" s="352"/>
      <c r="D3" s="352"/>
      <c r="E3" s="352"/>
      <c r="F3" s="352"/>
      <c r="G3" s="352"/>
      <c r="H3" s="352"/>
    </row>
    <row r="4" spans="1:8" ht="26.25">
      <c r="A4" s="90" t="s">
        <v>581</v>
      </c>
      <c r="B4" s="91"/>
      <c r="C4" s="352"/>
      <c r="D4" s="352"/>
      <c r="E4" s="352"/>
      <c r="F4" s="352"/>
      <c r="G4" s="352"/>
      <c r="H4" s="352"/>
    </row>
    <row r="6" spans="1:8" ht="15.75" thickBot="1">
      <c r="A6" s="92" t="s">
        <v>582</v>
      </c>
      <c r="B6" s="92"/>
      <c r="C6" s="93">
        <v>44950</v>
      </c>
      <c r="D6" s="352"/>
      <c r="E6" s="352"/>
      <c r="F6" s="352"/>
      <c r="G6" s="352"/>
      <c r="H6" s="352"/>
    </row>
    <row r="7" spans="1:8">
      <c r="A7" s="92"/>
      <c r="B7" s="1612" t="s">
        <v>583</v>
      </c>
      <c r="C7" s="1613"/>
      <c r="D7" s="103" t="s">
        <v>584</v>
      </c>
      <c r="E7" s="352"/>
      <c r="F7" s="352"/>
      <c r="G7" s="352"/>
      <c r="H7" s="352"/>
    </row>
    <row r="8" spans="1:8">
      <c r="A8" s="92"/>
      <c r="B8" s="98" t="s">
        <v>585</v>
      </c>
      <c r="C8" s="99" t="s">
        <v>586</v>
      </c>
      <c r="D8" s="352" t="s">
        <v>587</v>
      </c>
      <c r="E8" s="352"/>
      <c r="F8" s="352"/>
      <c r="G8" s="352"/>
      <c r="H8" s="352"/>
    </row>
    <row r="9" spans="1:8">
      <c r="A9" s="92"/>
      <c r="B9" s="100" t="s">
        <v>588</v>
      </c>
      <c r="C9" s="99" t="s">
        <v>589</v>
      </c>
      <c r="D9" s="352"/>
      <c r="E9" s="352"/>
      <c r="F9" s="352"/>
      <c r="G9" s="352"/>
      <c r="H9" s="352"/>
    </row>
    <row r="10" spans="1:8" ht="25.5">
      <c r="A10" s="92"/>
      <c r="B10" s="98" t="s">
        <v>590</v>
      </c>
      <c r="C10" s="101" t="s">
        <v>591</v>
      </c>
      <c r="D10" s="352"/>
      <c r="E10" s="352"/>
      <c r="F10" s="352"/>
      <c r="G10" s="352"/>
      <c r="H10" s="352"/>
    </row>
    <row r="11" spans="1:8">
      <c r="A11" s="92"/>
      <c r="B11" s="342" t="s">
        <v>592</v>
      </c>
      <c r="C11" s="343" t="s">
        <v>593</v>
      </c>
      <c r="D11" s="352"/>
      <c r="E11" s="352"/>
      <c r="F11" s="352"/>
      <c r="G11" s="352"/>
      <c r="H11" s="352"/>
    </row>
    <row r="12" spans="1:8">
      <c r="A12" s="1614" t="s">
        <v>594</v>
      </c>
      <c r="B12" s="336" t="s">
        <v>595</v>
      </c>
      <c r="C12" s="337"/>
      <c r="D12" s="352"/>
      <c r="E12" s="352"/>
      <c r="F12" s="352"/>
      <c r="G12" s="352"/>
      <c r="H12" s="352"/>
    </row>
    <row r="13" spans="1:8" ht="15" customHeight="1">
      <c r="A13" s="1615"/>
      <c r="B13" s="98" t="s">
        <v>596</v>
      </c>
      <c r="C13" s="338" t="s">
        <v>597</v>
      </c>
      <c r="D13" s="344" t="s">
        <v>598</v>
      </c>
      <c r="E13" s="344"/>
      <c r="F13" s="344"/>
      <c r="G13" s="344"/>
      <c r="H13" s="344"/>
    </row>
    <row r="14" spans="1:8">
      <c r="A14" s="1615"/>
      <c r="B14" s="98" t="s">
        <v>599</v>
      </c>
      <c r="C14" s="339" t="s">
        <v>600</v>
      </c>
      <c r="D14" s="352"/>
      <c r="E14" s="352"/>
      <c r="F14" s="352"/>
      <c r="G14" s="352"/>
      <c r="H14" s="352"/>
    </row>
    <row r="15" spans="1:8" ht="19.5" customHeight="1">
      <c r="A15" s="1616"/>
      <c r="B15" s="340" t="s">
        <v>601</v>
      </c>
      <c r="C15" s="341" t="s">
        <v>602</v>
      </c>
      <c r="D15" s="352"/>
      <c r="E15" s="352"/>
      <c r="F15" s="352"/>
      <c r="G15" s="352"/>
      <c r="H15" s="352"/>
    </row>
    <row r="16" spans="1:8" ht="10.5" customHeight="1">
      <c r="A16" s="352"/>
      <c r="B16" s="352"/>
      <c r="C16" s="352"/>
      <c r="D16" s="352"/>
      <c r="E16" s="352"/>
      <c r="F16" s="352"/>
      <c r="G16" s="352"/>
      <c r="H16" s="352"/>
    </row>
    <row r="17" spans="1:48" ht="26.25">
      <c r="A17" s="1604" t="s">
        <v>603</v>
      </c>
      <c r="B17" s="1605"/>
      <c r="C17" s="1605"/>
      <c r="D17" s="1605"/>
      <c r="E17" s="1605"/>
      <c r="F17" s="1605"/>
      <c r="G17" s="1605"/>
      <c r="H17" s="1605"/>
      <c r="I17" s="1605"/>
      <c r="J17" s="1605"/>
      <c r="K17" s="1605"/>
      <c r="L17" s="1605"/>
      <c r="M17" s="1605"/>
      <c r="N17" s="1605"/>
      <c r="O17" s="1605"/>
      <c r="P17" s="1605"/>
      <c r="Q17" s="1605"/>
      <c r="R17" s="1605"/>
      <c r="S17" s="1605"/>
      <c r="T17" s="1605"/>
      <c r="U17" s="1605"/>
      <c r="V17" s="1605"/>
      <c r="W17" s="1605"/>
      <c r="X17" s="1605"/>
      <c r="Y17" s="1605"/>
      <c r="Z17" s="1605"/>
      <c r="AA17" s="1605"/>
      <c r="AB17" s="1605"/>
      <c r="AC17" s="1605"/>
      <c r="AD17" s="1605"/>
      <c r="AE17" s="1605"/>
      <c r="AF17" s="1605"/>
      <c r="AG17" s="1605"/>
      <c r="AH17" s="1605"/>
      <c r="AI17" s="1605"/>
      <c r="AJ17" s="1605"/>
      <c r="AK17" s="1605"/>
      <c r="AL17" s="1605"/>
      <c r="AM17" s="1605"/>
      <c r="AN17" s="1605"/>
      <c r="AO17" s="1605"/>
      <c r="AP17" s="1606"/>
      <c r="AQ17" s="353"/>
      <c r="AR17" s="352"/>
      <c r="AS17" s="352"/>
      <c r="AT17" s="352"/>
      <c r="AU17" s="352"/>
      <c r="AV17" s="352"/>
    </row>
    <row r="18" spans="1:48" ht="27.75" customHeight="1">
      <c r="A18" s="1607" t="s">
        <v>604</v>
      </c>
      <c r="B18" s="1608"/>
      <c r="C18" s="1609"/>
      <c r="D18" s="971" t="s">
        <v>31</v>
      </c>
      <c r="E18" s="971" t="s">
        <v>44</v>
      </c>
      <c r="F18" s="971" t="s">
        <v>55</v>
      </c>
      <c r="G18" s="971" t="s">
        <v>605</v>
      </c>
      <c r="H18" s="971" t="s">
        <v>606</v>
      </c>
      <c r="I18" s="971" t="s">
        <v>71</v>
      </c>
      <c r="J18" s="971" t="s">
        <v>81</v>
      </c>
      <c r="K18" s="971" t="s">
        <v>87</v>
      </c>
      <c r="L18" s="971" t="s">
        <v>97</v>
      </c>
      <c r="M18" s="971" t="s">
        <v>108</v>
      </c>
      <c r="N18" s="971" t="s">
        <v>607</v>
      </c>
      <c r="O18" s="971" t="s">
        <v>126</v>
      </c>
      <c r="P18" s="971" t="s">
        <v>608</v>
      </c>
      <c r="Q18" s="971" t="s">
        <v>609</v>
      </c>
      <c r="R18" s="971" t="s">
        <v>151</v>
      </c>
      <c r="S18" s="971" t="s">
        <v>159</v>
      </c>
      <c r="T18" s="971" t="s">
        <v>168</v>
      </c>
      <c r="U18" s="972" t="s">
        <v>185</v>
      </c>
      <c r="V18" s="971" t="s">
        <v>199</v>
      </c>
      <c r="W18" s="973" t="s">
        <v>191</v>
      </c>
      <c r="X18" s="971" t="s">
        <v>210</v>
      </c>
      <c r="Y18" s="971" t="s">
        <v>214</v>
      </c>
      <c r="Z18" s="971" t="s">
        <v>222</v>
      </c>
      <c r="AA18" s="971" t="s">
        <v>229</v>
      </c>
      <c r="AB18" s="971" t="s">
        <v>397</v>
      </c>
      <c r="AC18" s="971" t="s">
        <v>245</v>
      </c>
      <c r="AD18" s="971" t="s">
        <v>255</v>
      </c>
      <c r="AE18" s="971" t="s">
        <v>610</v>
      </c>
      <c r="AF18" s="971" t="s">
        <v>267</v>
      </c>
      <c r="AG18" s="974" t="s">
        <v>274</v>
      </c>
      <c r="AH18" s="972" t="s">
        <v>283</v>
      </c>
      <c r="AI18" s="971" t="s">
        <v>611</v>
      </c>
      <c r="AJ18" s="971" t="s">
        <v>299</v>
      </c>
      <c r="AK18" s="971" t="s">
        <v>612</v>
      </c>
      <c r="AL18" s="971" t="s">
        <v>313</v>
      </c>
      <c r="AM18" s="971" t="s">
        <v>322</v>
      </c>
      <c r="AN18" s="971" t="s">
        <v>330</v>
      </c>
      <c r="AO18" s="971" t="s">
        <v>340</v>
      </c>
      <c r="AP18" s="971" t="s">
        <v>348</v>
      </c>
      <c r="AQ18" s="94" t="s">
        <v>613</v>
      </c>
      <c r="AR18" s="352"/>
      <c r="AS18" s="352"/>
      <c r="AT18" s="352"/>
      <c r="AU18" s="352"/>
      <c r="AV18" s="352"/>
    </row>
    <row r="19" spans="1:48" ht="25.5" customHeight="1">
      <c r="A19" s="969"/>
      <c r="B19" s="970"/>
      <c r="C19" s="975" t="s">
        <v>31</v>
      </c>
      <c r="D19" s="976"/>
      <c r="E19" s="977"/>
      <c r="F19" s="977"/>
      <c r="G19" s="978" t="s">
        <v>586</v>
      </c>
      <c r="H19" s="979"/>
      <c r="I19" s="980"/>
      <c r="J19" s="978" t="s">
        <v>586</v>
      </c>
      <c r="K19" s="977"/>
      <c r="L19" s="980"/>
      <c r="M19" s="981" t="s">
        <v>586</v>
      </c>
      <c r="N19" s="977"/>
      <c r="O19" s="978" t="s">
        <v>586</v>
      </c>
      <c r="P19" s="977"/>
      <c r="Q19" s="982" t="s">
        <v>614</v>
      </c>
      <c r="R19" s="983" t="s">
        <v>593</v>
      </c>
      <c r="S19" s="980"/>
      <c r="T19" s="981" t="s">
        <v>615</v>
      </c>
      <c r="U19" s="984" t="s">
        <v>586</v>
      </c>
      <c r="V19" s="980"/>
      <c r="W19" s="985"/>
      <c r="X19" s="982" t="s">
        <v>586</v>
      </c>
      <c r="Y19" s="981" t="s">
        <v>616</v>
      </c>
      <c r="Z19" s="977"/>
      <c r="AA19" s="977"/>
      <c r="AB19" s="977"/>
      <c r="AC19" s="977"/>
      <c r="AD19" s="977"/>
      <c r="AE19" s="980"/>
      <c r="AF19" s="977"/>
      <c r="AG19" s="986" t="s">
        <v>586</v>
      </c>
      <c r="AH19" s="987" t="s">
        <v>105</v>
      </c>
      <c r="AI19" s="988" t="s">
        <v>617</v>
      </c>
      <c r="AJ19" s="977"/>
      <c r="AK19" s="977"/>
      <c r="AL19" s="980"/>
      <c r="AM19" s="980"/>
      <c r="AN19" s="978" t="s">
        <v>586</v>
      </c>
      <c r="AO19" s="980"/>
      <c r="AP19" s="981" t="s">
        <v>614</v>
      </c>
      <c r="AQ19" s="95" t="s">
        <v>618</v>
      </c>
      <c r="AR19" s="354"/>
      <c r="AS19" s="354"/>
      <c r="AT19" s="354"/>
      <c r="AU19" s="354"/>
      <c r="AV19" s="354"/>
    </row>
    <row r="20" spans="1:48" ht="15" customHeight="1">
      <c r="A20" s="969"/>
      <c r="B20" s="970"/>
      <c r="C20" s="975" t="s">
        <v>44</v>
      </c>
      <c r="D20" s="989"/>
      <c r="E20" s="990"/>
      <c r="F20" s="977"/>
      <c r="G20" s="977"/>
      <c r="H20" s="991"/>
      <c r="I20" s="977"/>
      <c r="J20" s="992"/>
      <c r="K20" s="977"/>
      <c r="L20" s="977"/>
      <c r="M20" s="977"/>
      <c r="N20" s="977"/>
      <c r="O20" s="977"/>
      <c r="P20" s="977"/>
      <c r="Q20" s="977"/>
      <c r="R20" s="977"/>
      <c r="S20" s="977"/>
      <c r="T20" s="977"/>
      <c r="U20" s="987" t="s">
        <v>105</v>
      </c>
      <c r="V20" s="977"/>
      <c r="W20" s="993"/>
      <c r="X20" s="977"/>
      <c r="Y20" s="977"/>
      <c r="Z20" s="977"/>
      <c r="AA20" s="977"/>
      <c r="AB20" s="977"/>
      <c r="AC20" s="977"/>
      <c r="AD20" s="977"/>
      <c r="AE20" s="977"/>
      <c r="AF20" s="977"/>
      <c r="AG20" s="994"/>
      <c r="AH20" s="987" t="s">
        <v>105</v>
      </c>
      <c r="AI20" s="977"/>
      <c r="AJ20" s="977"/>
      <c r="AK20" s="977"/>
      <c r="AL20" s="977"/>
      <c r="AM20" s="977"/>
      <c r="AN20" s="977"/>
      <c r="AO20" s="977"/>
      <c r="AP20" s="977"/>
      <c r="AQ20" s="96"/>
      <c r="AR20" s="354"/>
      <c r="AS20" s="354"/>
      <c r="AT20" s="354"/>
      <c r="AU20" s="354"/>
      <c r="AV20" s="354"/>
    </row>
    <row r="21" spans="1:48" ht="15" customHeight="1">
      <c r="A21" s="969"/>
      <c r="B21" s="970"/>
      <c r="C21" s="975" t="s">
        <v>55</v>
      </c>
      <c r="D21" s="989"/>
      <c r="E21" s="977"/>
      <c r="F21" s="990"/>
      <c r="G21" s="977"/>
      <c r="H21" s="991"/>
      <c r="I21" s="977"/>
      <c r="J21" s="977"/>
      <c r="K21" s="977"/>
      <c r="L21" s="977"/>
      <c r="M21" s="977"/>
      <c r="N21" s="977"/>
      <c r="O21" s="977"/>
      <c r="P21" s="977"/>
      <c r="Q21" s="977"/>
      <c r="R21" s="977"/>
      <c r="S21" s="977"/>
      <c r="T21" s="977"/>
      <c r="U21" s="987" t="s">
        <v>105</v>
      </c>
      <c r="V21" s="977"/>
      <c r="W21" s="993"/>
      <c r="X21" s="977"/>
      <c r="Y21" s="977"/>
      <c r="Z21" s="977"/>
      <c r="AA21" s="977"/>
      <c r="AB21" s="977"/>
      <c r="AC21" s="977"/>
      <c r="AD21" s="977"/>
      <c r="AE21" s="977"/>
      <c r="AF21" s="977"/>
      <c r="AG21" s="994"/>
      <c r="AH21" s="987" t="s">
        <v>105</v>
      </c>
      <c r="AI21" s="977"/>
      <c r="AJ21" s="977"/>
      <c r="AK21" s="977"/>
      <c r="AL21" s="977"/>
      <c r="AM21" s="977"/>
      <c r="AN21" s="977"/>
      <c r="AO21" s="977"/>
      <c r="AP21" s="977"/>
      <c r="AQ21" s="96"/>
      <c r="AR21" s="354"/>
      <c r="AS21" s="354"/>
      <c r="AT21" s="354"/>
      <c r="AU21" s="354"/>
      <c r="AV21" s="354"/>
    </row>
    <row r="22" spans="1:48" ht="15" customHeight="1">
      <c r="A22" s="969"/>
      <c r="B22" s="970"/>
      <c r="C22" s="975" t="s">
        <v>605</v>
      </c>
      <c r="D22" s="989"/>
      <c r="E22" s="977"/>
      <c r="F22" s="977"/>
      <c r="G22" s="990"/>
      <c r="H22" s="977" t="s">
        <v>586</v>
      </c>
      <c r="I22" s="977"/>
      <c r="J22" s="978" t="s">
        <v>586</v>
      </c>
      <c r="K22" s="977"/>
      <c r="L22" s="977" t="s">
        <v>586</v>
      </c>
      <c r="M22" s="977"/>
      <c r="N22" s="977"/>
      <c r="O22" s="977"/>
      <c r="P22" s="977"/>
      <c r="Q22" s="978" t="s">
        <v>586</v>
      </c>
      <c r="R22" s="983" t="s">
        <v>593</v>
      </c>
      <c r="S22" s="977"/>
      <c r="T22" s="981" t="s">
        <v>615</v>
      </c>
      <c r="U22" s="984" t="s">
        <v>586</v>
      </c>
      <c r="V22" s="980" t="s">
        <v>586</v>
      </c>
      <c r="W22" s="985"/>
      <c r="X22" s="978" t="s">
        <v>586</v>
      </c>
      <c r="Y22" s="977"/>
      <c r="Z22" s="977"/>
      <c r="AA22" s="977"/>
      <c r="AB22" s="977"/>
      <c r="AC22" s="977"/>
      <c r="AD22" s="977"/>
      <c r="AE22" s="977" t="s">
        <v>586</v>
      </c>
      <c r="AF22" s="977"/>
      <c r="AG22" s="986" t="s">
        <v>586</v>
      </c>
      <c r="AH22" s="987" t="s">
        <v>105</v>
      </c>
      <c r="AI22" s="988" t="s">
        <v>617</v>
      </c>
      <c r="AJ22" s="979"/>
      <c r="AK22" s="978" t="s">
        <v>586</v>
      </c>
      <c r="AL22" s="977"/>
      <c r="AM22" s="977"/>
      <c r="AN22" s="977"/>
      <c r="AO22" s="977"/>
      <c r="AP22" s="978" t="s">
        <v>586</v>
      </c>
      <c r="AQ22" s="96"/>
      <c r="AR22" s="354"/>
      <c r="AS22" s="354"/>
      <c r="AT22" s="354"/>
      <c r="AU22" s="354"/>
      <c r="AV22" s="354"/>
    </row>
    <row r="23" spans="1:48" ht="47.25" customHeight="1">
      <c r="A23" s="969"/>
      <c r="B23" s="970"/>
      <c r="C23" s="975" t="s">
        <v>606</v>
      </c>
      <c r="D23" s="980"/>
      <c r="E23" s="977"/>
      <c r="F23" s="977"/>
      <c r="G23" s="978" t="s">
        <v>586</v>
      </c>
      <c r="H23" s="990"/>
      <c r="I23" s="977"/>
      <c r="J23" s="978" t="s">
        <v>589</v>
      </c>
      <c r="K23" s="977"/>
      <c r="L23" s="977"/>
      <c r="M23" s="978" t="s">
        <v>586</v>
      </c>
      <c r="N23" s="977"/>
      <c r="O23" s="977"/>
      <c r="P23" s="977"/>
      <c r="Q23" s="980"/>
      <c r="R23" s="983" t="s">
        <v>593</v>
      </c>
      <c r="S23" s="977"/>
      <c r="T23" s="981" t="s">
        <v>615</v>
      </c>
      <c r="U23" s="984" t="s">
        <v>586</v>
      </c>
      <c r="V23" s="980"/>
      <c r="W23" s="985"/>
      <c r="X23" s="982" t="s">
        <v>619</v>
      </c>
      <c r="Y23" s="981" t="s">
        <v>616</v>
      </c>
      <c r="Z23" s="977"/>
      <c r="AA23" s="977"/>
      <c r="AB23" s="977"/>
      <c r="AC23" s="977"/>
      <c r="AD23" s="977"/>
      <c r="AE23" s="977"/>
      <c r="AF23" s="977"/>
      <c r="AG23" s="994"/>
      <c r="AH23" s="987" t="s">
        <v>105</v>
      </c>
      <c r="AI23" s="988" t="s">
        <v>617</v>
      </c>
      <c r="AJ23" s="977"/>
      <c r="AK23" s="977"/>
      <c r="AL23" s="977"/>
      <c r="AM23" s="977"/>
      <c r="AN23" s="977"/>
      <c r="AO23" s="977"/>
      <c r="AP23" s="981" t="s">
        <v>614</v>
      </c>
      <c r="AQ23" s="95" t="s">
        <v>620</v>
      </c>
      <c r="AR23" s="354"/>
      <c r="AS23" s="354"/>
      <c r="AT23" s="354"/>
      <c r="AU23" s="354"/>
      <c r="AV23" s="354"/>
    </row>
    <row r="24" spans="1:48" ht="15" customHeight="1">
      <c r="A24" s="969"/>
      <c r="B24" s="970"/>
      <c r="C24" s="975" t="s">
        <v>71</v>
      </c>
      <c r="D24" s="989"/>
      <c r="E24" s="977"/>
      <c r="F24" s="977"/>
      <c r="G24" s="977"/>
      <c r="H24" s="977"/>
      <c r="I24" s="990"/>
      <c r="J24" s="992"/>
      <c r="K24" s="977"/>
      <c r="L24" s="977"/>
      <c r="M24" s="977"/>
      <c r="N24" s="977"/>
      <c r="O24" s="977"/>
      <c r="P24" s="977"/>
      <c r="Q24" s="977"/>
      <c r="R24" s="977"/>
      <c r="S24" s="977"/>
      <c r="T24" s="977"/>
      <c r="U24" s="987" t="s">
        <v>105</v>
      </c>
      <c r="V24" s="977"/>
      <c r="W24" s="993"/>
      <c r="X24" s="983" t="s">
        <v>593</v>
      </c>
      <c r="Y24" s="977"/>
      <c r="Z24" s="977"/>
      <c r="AA24" s="977"/>
      <c r="AB24" s="977"/>
      <c r="AC24" s="977"/>
      <c r="AD24" s="977"/>
      <c r="AE24" s="977"/>
      <c r="AF24" s="977"/>
      <c r="AG24" s="995" t="s">
        <v>593</v>
      </c>
      <c r="AH24" s="987" t="s">
        <v>105</v>
      </c>
      <c r="AI24" s="988" t="s">
        <v>617</v>
      </c>
      <c r="AJ24" s="977"/>
      <c r="AK24" s="977"/>
      <c r="AL24" s="977"/>
      <c r="AM24" s="977"/>
      <c r="AN24" s="977"/>
      <c r="AO24" s="977"/>
      <c r="AP24" s="977"/>
      <c r="AQ24" s="96"/>
      <c r="AR24" s="354"/>
      <c r="AS24" s="354"/>
      <c r="AT24" s="354"/>
      <c r="AU24" s="354"/>
      <c r="AV24" s="354"/>
    </row>
    <row r="25" spans="1:48" ht="15" customHeight="1">
      <c r="A25" s="969"/>
      <c r="B25" s="970"/>
      <c r="C25" s="975" t="s">
        <v>81</v>
      </c>
      <c r="D25" s="978" t="s">
        <v>586</v>
      </c>
      <c r="E25" s="977"/>
      <c r="F25" s="977"/>
      <c r="G25" s="978" t="s">
        <v>589</v>
      </c>
      <c r="H25" s="996" t="s">
        <v>614</v>
      </c>
      <c r="I25" s="977"/>
      <c r="J25" s="990"/>
      <c r="K25" s="977"/>
      <c r="L25" s="977"/>
      <c r="M25" s="978" t="s">
        <v>586</v>
      </c>
      <c r="N25" s="977"/>
      <c r="O25" s="978" t="s">
        <v>586</v>
      </c>
      <c r="P25" s="977"/>
      <c r="Q25" s="982" t="s">
        <v>614</v>
      </c>
      <c r="R25" s="983" t="s">
        <v>586</v>
      </c>
      <c r="S25" s="977"/>
      <c r="T25" s="977" t="s">
        <v>586</v>
      </c>
      <c r="U25" s="984" t="s">
        <v>586</v>
      </c>
      <c r="V25" s="980"/>
      <c r="W25" s="985"/>
      <c r="X25" s="997" t="s">
        <v>593</v>
      </c>
      <c r="Y25" s="977"/>
      <c r="Z25" s="977"/>
      <c r="AA25" s="977"/>
      <c r="AB25" s="977"/>
      <c r="AC25" s="977"/>
      <c r="AD25" s="977"/>
      <c r="AE25" s="998" t="s">
        <v>614</v>
      </c>
      <c r="AF25" s="977"/>
      <c r="AG25" s="999"/>
      <c r="AH25" s="987" t="s">
        <v>105</v>
      </c>
      <c r="AI25" s="988" t="s">
        <v>617</v>
      </c>
      <c r="AJ25" s="977"/>
      <c r="AK25" s="978" t="s">
        <v>586</v>
      </c>
      <c r="AL25" s="977"/>
      <c r="AM25" s="977"/>
      <c r="AN25" s="977"/>
      <c r="AO25" s="977"/>
      <c r="AP25" s="981" t="s">
        <v>614</v>
      </c>
      <c r="AQ25" s="96"/>
      <c r="AR25" s="354"/>
      <c r="AS25" s="354"/>
      <c r="AT25" s="354"/>
      <c r="AU25" s="354"/>
      <c r="AV25" s="354"/>
    </row>
    <row r="26" spans="1:48" s="97" customFormat="1" ht="15" customHeight="1">
      <c r="A26" s="969"/>
      <c r="B26" s="970"/>
      <c r="C26" s="1000" t="s">
        <v>87</v>
      </c>
      <c r="D26" s="1001"/>
      <c r="E26" s="1002"/>
      <c r="F26" s="1002"/>
      <c r="G26" s="1003" t="s">
        <v>593</v>
      </c>
      <c r="H26" s="1002"/>
      <c r="I26" s="1002"/>
      <c r="J26" s="1003" t="s">
        <v>593</v>
      </c>
      <c r="K26" s="990"/>
      <c r="L26" s="1002"/>
      <c r="M26" s="1002"/>
      <c r="N26" s="1002"/>
      <c r="O26" s="1002"/>
      <c r="P26" s="1002"/>
      <c r="Q26" s="1002"/>
      <c r="R26" s="1002" t="s">
        <v>586</v>
      </c>
      <c r="S26" s="1002"/>
      <c r="T26" s="1002"/>
      <c r="U26" s="987" t="s">
        <v>105</v>
      </c>
      <c r="V26" s="1002"/>
      <c r="W26" s="1004"/>
      <c r="X26" s="1005" t="s">
        <v>593</v>
      </c>
      <c r="Y26" s="1002"/>
      <c r="Z26" s="1002"/>
      <c r="AA26" s="1002"/>
      <c r="AB26" s="1002"/>
      <c r="AC26" s="1002"/>
      <c r="AD26" s="1002"/>
      <c r="AE26" s="1002"/>
      <c r="AF26" s="1002"/>
      <c r="AG26" s="994"/>
      <c r="AH26" s="1006" t="s">
        <v>105</v>
      </c>
      <c r="AI26" s="1002"/>
      <c r="AJ26" s="1002"/>
      <c r="AK26" s="1002"/>
      <c r="AL26" s="1002"/>
      <c r="AM26" s="1002"/>
      <c r="AN26" s="1002"/>
      <c r="AO26" s="1002"/>
      <c r="AP26" s="977"/>
      <c r="AQ26" s="96"/>
      <c r="AR26" s="355"/>
      <c r="AS26" s="355"/>
      <c r="AT26" s="355"/>
      <c r="AU26" s="355"/>
      <c r="AV26" s="355"/>
    </row>
    <row r="27" spans="1:48" ht="15" customHeight="1">
      <c r="A27" s="969"/>
      <c r="B27" s="970"/>
      <c r="C27" s="1007" t="s">
        <v>97</v>
      </c>
      <c r="D27" s="992"/>
      <c r="E27" s="977"/>
      <c r="F27" s="977"/>
      <c r="G27" s="978" t="s">
        <v>589</v>
      </c>
      <c r="H27" s="977"/>
      <c r="I27" s="977"/>
      <c r="J27" s="992"/>
      <c r="K27" s="977"/>
      <c r="L27" s="990"/>
      <c r="M27" s="977"/>
      <c r="N27" s="977"/>
      <c r="O27" s="977"/>
      <c r="P27" s="977"/>
      <c r="Q27" s="977"/>
      <c r="R27" s="977"/>
      <c r="S27" s="977"/>
      <c r="T27" s="977" t="s">
        <v>621</v>
      </c>
      <c r="U27" s="987" t="s">
        <v>105</v>
      </c>
      <c r="V27" s="977"/>
      <c r="W27" s="993"/>
      <c r="X27" s="978" t="s">
        <v>589</v>
      </c>
      <c r="Y27" s="977"/>
      <c r="Z27" s="977"/>
      <c r="AA27" s="977"/>
      <c r="AB27" s="977"/>
      <c r="AC27" s="977"/>
      <c r="AD27" s="977"/>
      <c r="AE27" s="977"/>
      <c r="AF27" s="977"/>
      <c r="AG27" s="977"/>
      <c r="AH27" s="987" t="s">
        <v>105</v>
      </c>
      <c r="AI27" s="988" t="s">
        <v>617</v>
      </c>
      <c r="AJ27" s="977"/>
      <c r="AK27" s="977"/>
      <c r="AL27" s="977"/>
      <c r="AM27" s="980"/>
      <c r="AN27" s="977"/>
      <c r="AO27" s="977"/>
      <c r="AP27" s="977"/>
      <c r="AQ27" s="96"/>
      <c r="AR27" s="354"/>
      <c r="AS27" s="354"/>
      <c r="AT27" s="354"/>
      <c r="AU27" s="354"/>
      <c r="AV27" s="354"/>
    </row>
    <row r="28" spans="1:48" ht="15" customHeight="1">
      <c r="A28" s="969"/>
      <c r="B28" s="970"/>
      <c r="C28" s="1007" t="s">
        <v>108</v>
      </c>
      <c r="D28" s="978" t="s">
        <v>586</v>
      </c>
      <c r="E28" s="977"/>
      <c r="F28" s="977"/>
      <c r="G28" s="978" t="s">
        <v>586</v>
      </c>
      <c r="H28" s="977"/>
      <c r="I28" s="977"/>
      <c r="J28" s="978" t="s">
        <v>586</v>
      </c>
      <c r="K28" s="978" t="s">
        <v>586</v>
      </c>
      <c r="L28" s="977"/>
      <c r="M28" s="990"/>
      <c r="N28" s="977"/>
      <c r="O28" s="978" t="s">
        <v>586</v>
      </c>
      <c r="P28" s="977"/>
      <c r="Q28" s="982" t="s">
        <v>586</v>
      </c>
      <c r="R28" s="978" t="s">
        <v>586</v>
      </c>
      <c r="S28" s="977"/>
      <c r="T28" s="981" t="s">
        <v>615</v>
      </c>
      <c r="U28" s="984" t="s">
        <v>586</v>
      </c>
      <c r="V28" s="980"/>
      <c r="W28" s="985"/>
      <c r="X28" s="978" t="s">
        <v>586</v>
      </c>
      <c r="Y28" s="977" t="s">
        <v>586</v>
      </c>
      <c r="Z28" s="977"/>
      <c r="AA28" s="977"/>
      <c r="AB28" s="977"/>
      <c r="AC28" s="977"/>
      <c r="AD28" s="978" t="s">
        <v>586</v>
      </c>
      <c r="AE28" s="977"/>
      <c r="AF28" s="977"/>
      <c r="AG28" s="1008" t="s">
        <v>617</v>
      </c>
      <c r="AH28" s="984" t="s">
        <v>586</v>
      </c>
      <c r="AI28" s="988" t="s">
        <v>617</v>
      </c>
      <c r="AJ28" s="977"/>
      <c r="AK28" s="981" t="s">
        <v>621</v>
      </c>
      <c r="AL28" s="977"/>
      <c r="AM28" s="977"/>
      <c r="AN28" s="977"/>
      <c r="AO28" s="977"/>
      <c r="AP28" s="981" t="s">
        <v>614</v>
      </c>
      <c r="AQ28" s="96"/>
      <c r="AR28" s="354"/>
      <c r="AS28" s="354"/>
      <c r="AT28" s="354"/>
      <c r="AU28" s="354"/>
      <c r="AV28" s="354"/>
    </row>
    <row r="29" spans="1:48" ht="15" customHeight="1">
      <c r="A29" s="969"/>
      <c r="B29" s="970"/>
      <c r="C29" s="1007" t="s">
        <v>116</v>
      </c>
      <c r="D29" s="989"/>
      <c r="E29" s="977"/>
      <c r="F29" s="977"/>
      <c r="G29" s="978" t="s">
        <v>586</v>
      </c>
      <c r="H29" s="977"/>
      <c r="I29" s="977"/>
      <c r="J29" s="978" t="s">
        <v>586</v>
      </c>
      <c r="K29" s="977"/>
      <c r="L29" s="977"/>
      <c r="M29" s="978" t="s">
        <v>586</v>
      </c>
      <c r="N29" s="990"/>
      <c r="O29" s="977"/>
      <c r="P29" s="977"/>
      <c r="Q29" s="977"/>
      <c r="R29" s="983" t="s">
        <v>593</v>
      </c>
      <c r="S29" s="977"/>
      <c r="T29" s="981" t="s">
        <v>615</v>
      </c>
      <c r="U29" s="987" t="s">
        <v>105</v>
      </c>
      <c r="V29" s="977"/>
      <c r="W29" s="993"/>
      <c r="X29" s="982" t="s">
        <v>616</v>
      </c>
      <c r="Y29" s="977"/>
      <c r="Z29" s="977"/>
      <c r="AA29" s="977"/>
      <c r="AB29" s="977"/>
      <c r="AC29" s="977"/>
      <c r="AD29" s="977"/>
      <c r="AE29" s="977"/>
      <c r="AF29" s="997" t="s">
        <v>593</v>
      </c>
      <c r="AG29" s="994"/>
      <c r="AH29" s="987" t="s">
        <v>105</v>
      </c>
      <c r="AI29" s="988" t="s">
        <v>617</v>
      </c>
      <c r="AJ29" s="977"/>
      <c r="AK29" s="981" t="s">
        <v>614</v>
      </c>
      <c r="AL29" s="977"/>
      <c r="AM29" s="977"/>
      <c r="AN29" s="977"/>
      <c r="AO29" s="977"/>
      <c r="AP29" s="981" t="s">
        <v>614</v>
      </c>
      <c r="AQ29" s="96"/>
      <c r="AR29" s="354"/>
      <c r="AS29" s="354"/>
      <c r="AT29" s="354"/>
      <c r="AU29" s="354"/>
      <c r="AV29" s="354"/>
    </row>
    <row r="30" spans="1:48" ht="77.25" customHeight="1">
      <c r="A30" s="969"/>
      <c r="B30" s="970"/>
      <c r="C30" s="1007" t="s">
        <v>126</v>
      </c>
      <c r="D30" s="989"/>
      <c r="E30" s="977"/>
      <c r="F30" s="977"/>
      <c r="G30" s="997" t="s">
        <v>593</v>
      </c>
      <c r="H30" s="977"/>
      <c r="I30" s="977"/>
      <c r="J30" s="997" t="s">
        <v>593</v>
      </c>
      <c r="K30" s="977"/>
      <c r="L30" s="977"/>
      <c r="M30" s="978" t="s">
        <v>586</v>
      </c>
      <c r="N30" s="977"/>
      <c r="O30" s="990"/>
      <c r="P30" s="977"/>
      <c r="Q30" s="978" t="s">
        <v>586</v>
      </c>
      <c r="R30" s="983" t="s">
        <v>593</v>
      </c>
      <c r="S30" s="977"/>
      <c r="T30" s="977" t="s">
        <v>621</v>
      </c>
      <c r="U30" s="984" t="s">
        <v>586</v>
      </c>
      <c r="V30" s="980"/>
      <c r="W30" s="985"/>
      <c r="X30" s="982" t="s">
        <v>622</v>
      </c>
      <c r="Y30" s="981" t="s">
        <v>616</v>
      </c>
      <c r="Z30" s="977"/>
      <c r="AA30" s="977"/>
      <c r="AB30" s="977"/>
      <c r="AC30" s="977"/>
      <c r="AD30" s="977"/>
      <c r="AE30" s="977"/>
      <c r="AF30" s="977"/>
      <c r="AG30" s="1008" t="s">
        <v>614</v>
      </c>
      <c r="AH30" s="1009" t="s">
        <v>593</v>
      </c>
      <c r="AI30" s="988" t="s">
        <v>617</v>
      </c>
      <c r="AJ30" s="977"/>
      <c r="AK30" s="977"/>
      <c r="AL30" s="977"/>
      <c r="AM30" s="977"/>
      <c r="AN30" s="977"/>
      <c r="AO30" s="977"/>
      <c r="AP30" s="981" t="s">
        <v>614</v>
      </c>
      <c r="AQ30" s="1088" t="s">
        <v>623</v>
      </c>
      <c r="AR30" s="354"/>
      <c r="AS30" s="354"/>
      <c r="AT30" s="354"/>
      <c r="AU30" s="354"/>
      <c r="AV30" s="354"/>
    </row>
    <row r="31" spans="1:48" ht="30" customHeight="1">
      <c r="A31" s="969"/>
      <c r="B31" s="970"/>
      <c r="C31" s="1007" t="s">
        <v>608</v>
      </c>
      <c r="D31" s="989"/>
      <c r="E31" s="977"/>
      <c r="F31" s="977"/>
      <c r="G31" s="978" t="s">
        <v>586</v>
      </c>
      <c r="H31" s="977"/>
      <c r="I31" s="977"/>
      <c r="J31" s="997" t="s">
        <v>593</v>
      </c>
      <c r="K31" s="977"/>
      <c r="L31" s="977"/>
      <c r="M31" s="981" t="s">
        <v>617</v>
      </c>
      <c r="N31" s="977"/>
      <c r="O31" s="977"/>
      <c r="P31" s="990"/>
      <c r="Q31" s="982" t="s">
        <v>614</v>
      </c>
      <c r="R31" s="983" t="s">
        <v>593</v>
      </c>
      <c r="S31" s="977"/>
      <c r="T31" s="977"/>
      <c r="U31" s="987" t="s">
        <v>105</v>
      </c>
      <c r="V31" s="1010"/>
      <c r="W31" s="1011"/>
      <c r="X31" s="978" t="s">
        <v>589</v>
      </c>
      <c r="Y31" s="977"/>
      <c r="Z31" s="977"/>
      <c r="AA31" s="977"/>
      <c r="AB31" s="977"/>
      <c r="AC31" s="977"/>
      <c r="AD31" s="977"/>
      <c r="AE31" s="977"/>
      <c r="AF31" s="1012" t="s">
        <v>593</v>
      </c>
      <c r="AG31" s="994"/>
      <c r="AH31" s="987" t="s">
        <v>105</v>
      </c>
      <c r="AI31" s="977"/>
      <c r="AJ31" s="977"/>
      <c r="AK31" s="981" t="s">
        <v>614</v>
      </c>
      <c r="AL31" s="977"/>
      <c r="AM31" s="977"/>
      <c r="AN31" s="977"/>
      <c r="AO31" s="977"/>
      <c r="AP31" s="981" t="s">
        <v>614</v>
      </c>
      <c r="AQ31" s="1088" t="s">
        <v>624</v>
      </c>
      <c r="AR31" s="354"/>
      <c r="AS31" s="354"/>
      <c r="AT31" s="354"/>
      <c r="AU31" s="354"/>
      <c r="AV31" s="354"/>
    </row>
    <row r="32" spans="1:48" ht="46.5" customHeight="1">
      <c r="A32" s="969"/>
      <c r="B32" s="970"/>
      <c r="C32" s="1007" t="s">
        <v>609</v>
      </c>
      <c r="D32" s="980"/>
      <c r="E32" s="977"/>
      <c r="F32" s="977"/>
      <c r="G32" s="978" t="s">
        <v>586</v>
      </c>
      <c r="H32" s="977"/>
      <c r="I32" s="977"/>
      <c r="J32" s="978" t="s">
        <v>589</v>
      </c>
      <c r="K32" s="977"/>
      <c r="L32" s="977"/>
      <c r="M32" s="981" t="s">
        <v>586</v>
      </c>
      <c r="N32" s="977"/>
      <c r="O32" s="978" t="s">
        <v>586</v>
      </c>
      <c r="P32" s="977"/>
      <c r="Q32" s="990"/>
      <c r="R32" s="983" t="s">
        <v>593</v>
      </c>
      <c r="S32" s="977"/>
      <c r="T32" s="981" t="s">
        <v>615</v>
      </c>
      <c r="U32" s="984" t="s">
        <v>586</v>
      </c>
      <c r="V32" s="980"/>
      <c r="W32" s="985"/>
      <c r="X32" s="982" t="s">
        <v>619</v>
      </c>
      <c r="Y32" s="1013" t="s">
        <v>625</v>
      </c>
      <c r="Z32" s="977"/>
      <c r="AA32" s="977"/>
      <c r="AB32" s="977"/>
      <c r="AC32" s="977"/>
      <c r="AD32" s="977"/>
      <c r="AE32" s="977"/>
      <c r="AF32" s="983" t="s">
        <v>593</v>
      </c>
      <c r="AG32" s="1008" t="s">
        <v>614</v>
      </c>
      <c r="AH32" s="984" t="s">
        <v>586</v>
      </c>
      <c r="AI32" s="988" t="s">
        <v>617</v>
      </c>
      <c r="AJ32" s="977"/>
      <c r="AK32" s="977"/>
      <c r="AL32" s="977"/>
      <c r="AM32" s="977"/>
      <c r="AN32" s="977"/>
      <c r="AO32" s="977"/>
      <c r="AP32" s="981" t="s">
        <v>614</v>
      </c>
      <c r="AQ32" s="95" t="s">
        <v>626</v>
      </c>
      <c r="AR32" s="354"/>
      <c r="AS32" s="354"/>
      <c r="AT32" s="354"/>
      <c r="AU32" s="354"/>
      <c r="AV32" s="354"/>
    </row>
    <row r="33" spans="1:48" ht="15" customHeight="1">
      <c r="A33" s="969"/>
      <c r="B33" s="970"/>
      <c r="C33" s="1007" t="s">
        <v>151</v>
      </c>
      <c r="D33" s="989"/>
      <c r="E33" s="977"/>
      <c r="F33" s="977"/>
      <c r="G33" s="977" t="s">
        <v>593</v>
      </c>
      <c r="H33" s="977"/>
      <c r="I33" s="977"/>
      <c r="J33" s="997" t="s">
        <v>593</v>
      </c>
      <c r="K33" s="977" t="s">
        <v>586</v>
      </c>
      <c r="L33" s="977"/>
      <c r="M33" s="977"/>
      <c r="N33" s="977"/>
      <c r="O33" s="986"/>
      <c r="P33" s="977"/>
      <c r="Q33" s="1014" t="s">
        <v>627</v>
      </c>
      <c r="R33" s="990"/>
      <c r="S33" s="977"/>
      <c r="T33" s="977" t="s">
        <v>621</v>
      </c>
      <c r="U33" s="987" t="s">
        <v>105</v>
      </c>
      <c r="V33" s="977"/>
      <c r="W33" s="993"/>
      <c r="X33" s="983" t="s">
        <v>593</v>
      </c>
      <c r="Y33" s="977"/>
      <c r="Z33" s="977"/>
      <c r="AA33" s="977"/>
      <c r="AB33" s="977"/>
      <c r="AC33" s="977"/>
      <c r="AD33" s="977"/>
      <c r="AE33" s="977"/>
      <c r="AF33" s="977"/>
      <c r="AG33" s="994"/>
      <c r="AH33" s="987" t="s">
        <v>105</v>
      </c>
      <c r="AI33" s="988" t="s">
        <v>617</v>
      </c>
      <c r="AJ33" s="977"/>
      <c r="AK33" s="977"/>
      <c r="AL33" s="977"/>
      <c r="AM33" s="977"/>
      <c r="AN33" s="977"/>
      <c r="AO33" s="977"/>
      <c r="AP33" s="977"/>
      <c r="AQ33" s="96"/>
      <c r="AR33" s="354"/>
      <c r="AS33" s="354"/>
      <c r="AT33" s="354"/>
      <c r="AU33" s="354"/>
      <c r="AV33" s="354"/>
    </row>
    <row r="34" spans="1:48" ht="15" customHeight="1">
      <c r="A34" s="969"/>
      <c r="B34" s="970"/>
      <c r="C34" s="1007" t="s">
        <v>159</v>
      </c>
      <c r="D34" s="1015"/>
      <c r="E34" s="977"/>
      <c r="F34" s="977"/>
      <c r="G34" s="977"/>
      <c r="H34" s="977"/>
      <c r="I34" s="977"/>
      <c r="J34" s="997" t="s">
        <v>593</v>
      </c>
      <c r="K34" s="997"/>
      <c r="L34" s="977"/>
      <c r="M34" s="977"/>
      <c r="N34" s="977"/>
      <c r="O34" s="977"/>
      <c r="P34" s="977"/>
      <c r="Q34" s="977"/>
      <c r="R34" s="977"/>
      <c r="S34" s="990"/>
      <c r="T34" s="977"/>
      <c r="U34" s="987" t="s">
        <v>105</v>
      </c>
      <c r="V34" s="977"/>
      <c r="W34" s="993"/>
      <c r="X34" s="983" t="s">
        <v>593</v>
      </c>
      <c r="Y34" s="977"/>
      <c r="Z34" s="977"/>
      <c r="AA34" s="977"/>
      <c r="AB34" s="977"/>
      <c r="AC34" s="977"/>
      <c r="AD34" s="977"/>
      <c r="AE34" s="977"/>
      <c r="AF34" s="977"/>
      <c r="AG34" s="994"/>
      <c r="AH34" s="987" t="s">
        <v>105</v>
      </c>
      <c r="AI34" s="977"/>
      <c r="AJ34" s="977"/>
      <c r="AK34" s="977"/>
      <c r="AL34" s="977"/>
      <c r="AM34" s="977"/>
      <c r="AN34" s="977"/>
      <c r="AO34" s="977"/>
      <c r="AP34" s="977"/>
      <c r="AQ34" s="96"/>
      <c r="AR34" s="354"/>
      <c r="AS34" s="354"/>
      <c r="AT34" s="354"/>
      <c r="AU34" s="354"/>
      <c r="AV34" s="354"/>
    </row>
    <row r="35" spans="1:48" ht="15" customHeight="1">
      <c r="A35" s="969"/>
      <c r="B35" s="970"/>
      <c r="C35" s="1007" t="s">
        <v>168</v>
      </c>
      <c r="D35" s="1016"/>
      <c r="E35" s="977"/>
      <c r="F35" s="977"/>
      <c r="G35" s="1016" t="s">
        <v>589</v>
      </c>
      <c r="H35" s="977"/>
      <c r="I35" s="977"/>
      <c r="J35" s="978" t="s">
        <v>586</v>
      </c>
      <c r="K35" s="977"/>
      <c r="L35" s="977"/>
      <c r="M35" s="977"/>
      <c r="N35" s="977"/>
      <c r="O35" s="977"/>
      <c r="P35" s="977"/>
      <c r="Q35" s="977"/>
      <c r="R35" s="977" t="s">
        <v>593</v>
      </c>
      <c r="S35" s="977"/>
      <c r="T35" s="990"/>
      <c r="U35" s="987" t="s">
        <v>105</v>
      </c>
      <c r="V35" s="977"/>
      <c r="W35" s="993"/>
      <c r="X35" s="1016" t="s">
        <v>589</v>
      </c>
      <c r="Y35" s="977"/>
      <c r="Z35" s="977"/>
      <c r="AA35" s="977"/>
      <c r="AB35" s="977"/>
      <c r="AC35" s="977"/>
      <c r="AD35" s="977"/>
      <c r="AE35" s="977"/>
      <c r="AF35" s="977"/>
      <c r="AG35" s="986" t="s">
        <v>586</v>
      </c>
      <c r="AH35" s="987" t="s">
        <v>105</v>
      </c>
      <c r="AI35" s="988" t="s">
        <v>617</v>
      </c>
      <c r="AJ35" s="977"/>
      <c r="AK35" s="977"/>
      <c r="AL35" s="977"/>
      <c r="AM35" s="977"/>
      <c r="AN35" s="977"/>
      <c r="AO35" s="977"/>
      <c r="AP35" s="977"/>
      <c r="AQ35" s="96"/>
      <c r="AR35" s="354"/>
      <c r="AS35" s="354"/>
      <c r="AT35" s="354"/>
      <c r="AU35" s="354"/>
      <c r="AV35" s="354"/>
    </row>
    <row r="36" spans="1:48" ht="15" customHeight="1">
      <c r="A36" s="969"/>
      <c r="B36" s="970"/>
      <c r="C36" s="1007" t="s">
        <v>185</v>
      </c>
      <c r="D36" s="980"/>
      <c r="E36" s="977"/>
      <c r="F36" s="977"/>
      <c r="G36" s="978" t="s">
        <v>589</v>
      </c>
      <c r="H36" s="977"/>
      <c r="I36" s="977"/>
      <c r="J36" s="977" t="s">
        <v>593</v>
      </c>
      <c r="K36" s="977"/>
      <c r="L36" s="977"/>
      <c r="M36" s="981" t="s">
        <v>586</v>
      </c>
      <c r="N36" s="977"/>
      <c r="O36" s="978" t="s">
        <v>586</v>
      </c>
      <c r="P36" s="977"/>
      <c r="Q36" s="982" t="s">
        <v>586</v>
      </c>
      <c r="R36" s="983" t="s">
        <v>593</v>
      </c>
      <c r="S36" s="977"/>
      <c r="T36" s="977" t="s">
        <v>621</v>
      </c>
      <c r="U36" s="1017" t="s">
        <v>105</v>
      </c>
      <c r="V36" s="1018"/>
      <c r="W36" s="1019"/>
      <c r="X36" s="982" t="s">
        <v>619</v>
      </c>
      <c r="Y36" s="981" t="s">
        <v>616</v>
      </c>
      <c r="Z36" s="977"/>
      <c r="AA36" s="977"/>
      <c r="AB36" s="977"/>
      <c r="AC36" s="977"/>
      <c r="AD36" s="977"/>
      <c r="AE36" s="977"/>
      <c r="AF36" s="977"/>
      <c r="AG36" s="1008" t="s">
        <v>617</v>
      </c>
      <c r="AH36" s="987" t="s">
        <v>105</v>
      </c>
      <c r="AI36" s="977"/>
      <c r="AJ36" s="977"/>
      <c r="AK36" s="977"/>
      <c r="AL36" s="977"/>
      <c r="AM36" s="977"/>
      <c r="AN36" s="977"/>
      <c r="AO36" s="977"/>
      <c r="AP36" s="981" t="s">
        <v>614</v>
      </c>
      <c r="AQ36" s="1089" t="s">
        <v>628</v>
      </c>
      <c r="AR36" s="354"/>
      <c r="AS36" s="354"/>
      <c r="AT36" s="354"/>
      <c r="AU36" s="354"/>
      <c r="AV36" s="354"/>
    </row>
    <row r="37" spans="1:48" ht="19.5" customHeight="1">
      <c r="A37" s="969"/>
      <c r="B37" s="970"/>
      <c r="C37" s="1007" t="s">
        <v>199</v>
      </c>
      <c r="D37" s="980"/>
      <c r="E37" s="977"/>
      <c r="F37" s="977"/>
      <c r="G37" s="980"/>
      <c r="H37" s="977"/>
      <c r="I37" s="977"/>
      <c r="J37" s="977"/>
      <c r="K37" s="977"/>
      <c r="L37" s="977"/>
      <c r="M37" s="1020"/>
      <c r="N37" s="977"/>
      <c r="O37" s="980"/>
      <c r="P37" s="977"/>
      <c r="Q37" s="1021"/>
      <c r="R37" s="1015"/>
      <c r="S37" s="977"/>
      <c r="T37" s="977"/>
      <c r="U37" s="987" t="s">
        <v>105</v>
      </c>
      <c r="V37" s="1022"/>
      <c r="W37" s="1023"/>
      <c r="X37" s="980" t="s">
        <v>593</v>
      </c>
      <c r="Y37" s="977"/>
      <c r="Z37" s="977"/>
      <c r="AA37" s="977"/>
      <c r="AB37" s="977"/>
      <c r="AC37" s="977"/>
      <c r="AD37" s="977"/>
      <c r="AE37" s="977"/>
      <c r="AF37" s="977"/>
      <c r="AG37" s="1024"/>
      <c r="AH37" s="987" t="s">
        <v>105</v>
      </c>
      <c r="AI37" s="977"/>
      <c r="AJ37" s="977"/>
      <c r="AK37" s="977"/>
      <c r="AL37" s="977"/>
      <c r="AM37" s="977"/>
      <c r="AN37" s="977"/>
      <c r="AO37" s="977"/>
      <c r="AP37" s="1020"/>
      <c r="AQ37" s="96"/>
      <c r="AR37" s="354"/>
      <c r="AS37" s="354"/>
      <c r="AT37" s="354"/>
      <c r="AU37" s="354"/>
      <c r="AV37" s="354"/>
    </row>
    <row r="38" spans="1:48" ht="19.5" customHeight="1">
      <c r="A38" s="969"/>
      <c r="B38" s="970"/>
      <c r="C38" s="1007" t="s">
        <v>191</v>
      </c>
      <c r="D38" s="980"/>
      <c r="E38" s="977"/>
      <c r="F38" s="977"/>
      <c r="G38" s="980"/>
      <c r="H38" s="977"/>
      <c r="I38" s="977"/>
      <c r="J38" s="977"/>
      <c r="K38" s="977"/>
      <c r="L38" s="977"/>
      <c r="M38" s="1020"/>
      <c r="N38" s="977"/>
      <c r="O38" s="980"/>
      <c r="P38" s="977"/>
      <c r="Q38" s="1021"/>
      <c r="R38" s="1015"/>
      <c r="S38" s="977"/>
      <c r="T38" s="977"/>
      <c r="U38" s="987"/>
      <c r="V38" s="1025"/>
      <c r="W38" s="1026"/>
      <c r="X38" s="1027"/>
      <c r="Y38" s="977"/>
      <c r="Z38" s="977"/>
      <c r="AA38" s="977"/>
      <c r="AB38" s="977"/>
      <c r="AC38" s="977"/>
      <c r="AD38" s="977"/>
      <c r="AE38" s="977"/>
      <c r="AF38" s="977"/>
      <c r="AG38" s="1024"/>
      <c r="AH38" s="987"/>
      <c r="AI38" s="977"/>
      <c r="AJ38" s="977"/>
      <c r="AK38" s="977"/>
      <c r="AL38" s="977"/>
      <c r="AM38" s="977"/>
      <c r="AN38" s="977"/>
      <c r="AO38" s="977"/>
      <c r="AP38" s="1020"/>
      <c r="AQ38" s="96"/>
      <c r="AR38" s="354"/>
      <c r="AS38" s="354"/>
      <c r="AT38" s="354"/>
      <c r="AU38" s="354"/>
      <c r="AV38" s="354"/>
    </row>
    <row r="39" spans="1:48" ht="19.5" customHeight="1">
      <c r="A39" s="969"/>
      <c r="B39" s="970"/>
      <c r="C39" s="1007" t="s">
        <v>210</v>
      </c>
      <c r="D39" s="989"/>
      <c r="E39" s="977"/>
      <c r="F39" s="977"/>
      <c r="G39" s="978" t="s">
        <v>586</v>
      </c>
      <c r="H39" s="1028" t="s">
        <v>614</v>
      </c>
      <c r="I39" s="978" t="s">
        <v>586</v>
      </c>
      <c r="J39" s="978" t="s">
        <v>586</v>
      </c>
      <c r="K39" s="977"/>
      <c r="L39" s="978" t="s">
        <v>586</v>
      </c>
      <c r="M39" s="978" t="s">
        <v>586</v>
      </c>
      <c r="N39" s="977"/>
      <c r="O39" s="977"/>
      <c r="P39" s="977"/>
      <c r="Q39" s="982" t="s">
        <v>614</v>
      </c>
      <c r="R39" s="977"/>
      <c r="S39" s="986"/>
      <c r="T39" s="981" t="s">
        <v>615</v>
      </c>
      <c r="U39" s="1029" t="s">
        <v>586</v>
      </c>
      <c r="V39" s="1030" t="s">
        <v>586</v>
      </c>
      <c r="W39" s="1031"/>
      <c r="X39" s="1032"/>
      <c r="Y39" s="978" t="s">
        <v>586</v>
      </c>
      <c r="Z39" s="978" t="s">
        <v>586</v>
      </c>
      <c r="AA39" s="980"/>
      <c r="AB39" s="977"/>
      <c r="AC39" s="977"/>
      <c r="AD39" s="977"/>
      <c r="AE39" s="998" t="s">
        <v>614</v>
      </c>
      <c r="AF39" s="977"/>
      <c r="AG39" s="986" t="s">
        <v>586</v>
      </c>
      <c r="AH39" s="987"/>
      <c r="AI39" s="978" t="s">
        <v>586</v>
      </c>
      <c r="AJ39" s="979"/>
      <c r="AK39" s="981" t="s">
        <v>621</v>
      </c>
      <c r="AL39" s="977"/>
      <c r="AM39" s="977"/>
      <c r="AN39" s="977"/>
      <c r="AO39" s="978" t="s">
        <v>586</v>
      </c>
      <c r="AP39" s="981" t="s">
        <v>614</v>
      </c>
      <c r="AQ39" s="96"/>
      <c r="AR39" s="354"/>
      <c r="AS39" s="354"/>
      <c r="AT39" s="354"/>
      <c r="AU39" s="354"/>
      <c r="AV39" s="354"/>
    </row>
    <row r="40" spans="1:48" ht="89.25">
      <c r="A40" s="969"/>
      <c r="B40" s="970"/>
      <c r="C40" s="1007" t="s">
        <v>214</v>
      </c>
      <c r="D40" s="989"/>
      <c r="E40" s="977"/>
      <c r="F40" s="977"/>
      <c r="G40" s="977" t="s">
        <v>586</v>
      </c>
      <c r="H40" s="977"/>
      <c r="I40" s="977"/>
      <c r="J40" s="980"/>
      <c r="K40" s="977"/>
      <c r="L40" s="977"/>
      <c r="M40" s="978" t="s">
        <v>586</v>
      </c>
      <c r="N40" s="977"/>
      <c r="O40" s="977"/>
      <c r="P40" s="977"/>
      <c r="Q40" s="1014" t="s">
        <v>627</v>
      </c>
      <c r="R40" s="977"/>
      <c r="S40" s="977"/>
      <c r="T40" s="977"/>
      <c r="U40" s="987" t="s">
        <v>105</v>
      </c>
      <c r="V40" s="977"/>
      <c r="W40" s="993"/>
      <c r="X40" s="978" t="s">
        <v>586</v>
      </c>
      <c r="Y40" s="990"/>
      <c r="Z40" s="977"/>
      <c r="AA40" s="977"/>
      <c r="AB40" s="977"/>
      <c r="AC40" s="977"/>
      <c r="AD40" s="977"/>
      <c r="AE40" s="977"/>
      <c r="AF40" s="977"/>
      <c r="AG40" s="994"/>
      <c r="AH40" s="987" t="s">
        <v>105</v>
      </c>
      <c r="AI40" s="977"/>
      <c r="AJ40" s="977"/>
      <c r="AK40" s="977"/>
      <c r="AL40" s="977"/>
      <c r="AM40" s="977"/>
      <c r="AN40" s="977"/>
      <c r="AO40" s="977"/>
      <c r="AP40" s="981" t="s">
        <v>614</v>
      </c>
      <c r="AQ40" s="1089" t="s">
        <v>629</v>
      </c>
      <c r="AR40" s="354"/>
      <c r="AS40" s="354"/>
      <c r="AT40" s="354"/>
      <c r="AU40" s="354"/>
      <c r="AV40" s="354"/>
    </row>
    <row r="41" spans="1:48" ht="59.25" customHeight="1">
      <c r="A41" s="969"/>
      <c r="B41" s="970"/>
      <c r="C41" s="1007" t="s">
        <v>630</v>
      </c>
      <c r="D41" s="989"/>
      <c r="E41" s="977"/>
      <c r="F41" s="977"/>
      <c r="G41" s="977" t="s">
        <v>593</v>
      </c>
      <c r="H41" s="977"/>
      <c r="I41" s="977"/>
      <c r="J41" s="997" t="s">
        <v>593</v>
      </c>
      <c r="K41" s="977"/>
      <c r="L41" s="977"/>
      <c r="M41" s="977" t="s">
        <v>586</v>
      </c>
      <c r="N41" s="977"/>
      <c r="O41" s="977"/>
      <c r="P41" s="977"/>
      <c r="Q41" s="977"/>
      <c r="R41" s="977"/>
      <c r="S41" s="977"/>
      <c r="T41" s="977"/>
      <c r="U41" s="987" t="s">
        <v>105</v>
      </c>
      <c r="V41" s="977"/>
      <c r="W41" s="993"/>
      <c r="X41" s="1033" t="s">
        <v>631</v>
      </c>
      <c r="Y41" s="1013" t="s">
        <v>632</v>
      </c>
      <c r="Z41" s="990"/>
      <c r="AA41" s="1034"/>
      <c r="AB41" s="977"/>
      <c r="AC41" s="977"/>
      <c r="AD41" s="977"/>
      <c r="AE41" s="977"/>
      <c r="AF41" s="977"/>
      <c r="AG41" s="986" t="s">
        <v>586</v>
      </c>
      <c r="AH41" s="987" t="s">
        <v>105</v>
      </c>
      <c r="AI41" s="977"/>
      <c r="AJ41" s="977"/>
      <c r="AK41" s="977"/>
      <c r="AL41" s="977"/>
      <c r="AM41" s="977"/>
      <c r="AN41" s="977"/>
      <c r="AO41" s="977"/>
      <c r="AP41" s="977"/>
      <c r="AQ41" s="96"/>
      <c r="AR41" s="354"/>
      <c r="AS41" s="354"/>
      <c r="AT41" s="354"/>
      <c r="AU41" s="354"/>
      <c r="AV41" s="354"/>
    </row>
    <row r="42" spans="1:48" ht="19.5" customHeight="1">
      <c r="A42" s="969"/>
      <c r="B42" s="970"/>
      <c r="C42" s="1007" t="s">
        <v>229</v>
      </c>
      <c r="D42" s="989"/>
      <c r="E42" s="977"/>
      <c r="F42" s="977"/>
      <c r="G42" s="977"/>
      <c r="H42" s="977"/>
      <c r="I42" s="977"/>
      <c r="J42" s="992"/>
      <c r="K42" s="977"/>
      <c r="L42" s="977"/>
      <c r="M42" s="977"/>
      <c r="N42" s="977"/>
      <c r="O42" s="977"/>
      <c r="P42" s="977"/>
      <c r="Q42" s="977"/>
      <c r="R42" s="977"/>
      <c r="S42" s="977"/>
      <c r="T42" s="977"/>
      <c r="U42" s="987"/>
      <c r="V42" s="977"/>
      <c r="W42" s="993"/>
      <c r="X42" s="1035"/>
      <c r="Y42" s="1010"/>
      <c r="Z42" s="1034"/>
      <c r="AA42" s="1036"/>
      <c r="AB42" s="979"/>
      <c r="AC42" s="977"/>
      <c r="AD42" s="977"/>
      <c r="AE42" s="977"/>
      <c r="AF42" s="977"/>
      <c r="AG42" s="986"/>
      <c r="AH42" s="987"/>
      <c r="AI42" s="977"/>
      <c r="AJ42" s="977"/>
      <c r="AK42" s="1015"/>
      <c r="AL42" s="977"/>
      <c r="AM42" s="977"/>
      <c r="AN42" s="977"/>
      <c r="AO42" s="977"/>
      <c r="AP42" s="977"/>
      <c r="AQ42" s="96"/>
      <c r="AR42" s="354"/>
      <c r="AS42" s="354"/>
      <c r="AT42" s="354"/>
      <c r="AU42" s="354"/>
      <c r="AV42" s="354"/>
    </row>
    <row r="43" spans="1:48" ht="19.5" customHeight="1">
      <c r="A43" s="969"/>
      <c r="B43" s="970"/>
      <c r="C43" s="1007" t="s">
        <v>397</v>
      </c>
      <c r="D43" s="989"/>
      <c r="E43" s="977"/>
      <c r="F43" s="977"/>
      <c r="G43" s="977"/>
      <c r="H43" s="977"/>
      <c r="I43" s="977"/>
      <c r="J43" s="977"/>
      <c r="K43" s="977"/>
      <c r="L43" s="977"/>
      <c r="M43" s="977"/>
      <c r="N43" s="977"/>
      <c r="O43" s="977"/>
      <c r="P43" s="977"/>
      <c r="Q43" s="977"/>
      <c r="R43" s="977"/>
      <c r="S43" s="977"/>
      <c r="T43" s="977"/>
      <c r="U43" s="987" t="s">
        <v>105</v>
      </c>
      <c r="V43" s="977"/>
      <c r="W43" s="993"/>
      <c r="X43" s="1015"/>
      <c r="Y43" s="977"/>
      <c r="Z43" s="977"/>
      <c r="AA43" s="979"/>
      <c r="AB43" s="990"/>
      <c r="AC43" s="977"/>
      <c r="AD43" s="977"/>
      <c r="AE43" s="977"/>
      <c r="AF43" s="977"/>
      <c r="AG43" s="994"/>
      <c r="AH43" s="987" t="s">
        <v>105</v>
      </c>
      <c r="AI43" s="977"/>
      <c r="AJ43" s="977"/>
      <c r="AK43" s="977"/>
      <c r="AL43" s="977"/>
      <c r="AM43" s="977"/>
      <c r="AN43" s="977"/>
      <c r="AO43" s="977"/>
      <c r="AP43" s="977"/>
      <c r="AQ43" s="96"/>
      <c r="AR43" s="354"/>
      <c r="AS43" s="354"/>
      <c r="AT43" s="354"/>
      <c r="AU43" s="354"/>
      <c r="AV43" s="354"/>
    </row>
    <row r="44" spans="1:48" ht="19.5" customHeight="1">
      <c r="A44" s="969"/>
      <c r="B44" s="970"/>
      <c r="C44" s="1007" t="s">
        <v>245</v>
      </c>
      <c r="D44" s="989"/>
      <c r="E44" s="977"/>
      <c r="F44" s="977"/>
      <c r="G44" s="977"/>
      <c r="H44" s="977"/>
      <c r="I44" s="977"/>
      <c r="J44" s="977"/>
      <c r="K44" s="977"/>
      <c r="L44" s="977"/>
      <c r="M44" s="977"/>
      <c r="N44" s="977"/>
      <c r="O44" s="977"/>
      <c r="P44" s="977"/>
      <c r="Q44" s="977"/>
      <c r="R44" s="977"/>
      <c r="S44" s="977"/>
      <c r="T44" s="977"/>
      <c r="U44" s="987" t="s">
        <v>105</v>
      </c>
      <c r="V44" s="977"/>
      <c r="W44" s="993"/>
      <c r="X44" s="977"/>
      <c r="Y44" s="977"/>
      <c r="Z44" s="977"/>
      <c r="AA44" s="977"/>
      <c r="AB44" s="977"/>
      <c r="AC44" s="990"/>
      <c r="AD44" s="977"/>
      <c r="AE44" s="977"/>
      <c r="AF44" s="977"/>
      <c r="AG44" s="994"/>
      <c r="AH44" s="987" t="s">
        <v>105</v>
      </c>
      <c r="AI44" s="977"/>
      <c r="AJ44" s="977"/>
      <c r="AK44" s="977"/>
      <c r="AL44" s="977"/>
      <c r="AM44" s="977"/>
      <c r="AN44" s="977"/>
      <c r="AO44" s="977"/>
      <c r="AP44" s="977"/>
      <c r="AQ44" s="96"/>
      <c r="AR44" s="354"/>
      <c r="AS44" s="354"/>
      <c r="AT44" s="354"/>
      <c r="AU44" s="354"/>
      <c r="AV44" s="354"/>
    </row>
    <row r="45" spans="1:48" ht="19.5" customHeight="1">
      <c r="A45" s="969"/>
      <c r="B45" s="970"/>
      <c r="C45" s="1007" t="s">
        <v>255</v>
      </c>
      <c r="D45" s="989"/>
      <c r="E45" s="977"/>
      <c r="F45" s="977"/>
      <c r="G45" s="979"/>
      <c r="H45" s="977"/>
      <c r="I45" s="977"/>
      <c r="J45" s="977"/>
      <c r="K45" s="977"/>
      <c r="L45" s="977"/>
      <c r="M45" s="978" t="s">
        <v>586</v>
      </c>
      <c r="N45" s="977"/>
      <c r="O45" s="977"/>
      <c r="P45" s="977"/>
      <c r="Q45" s="977"/>
      <c r="R45" s="977"/>
      <c r="S45" s="977"/>
      <c r="T45" s="977"/>
      <c r="U45" s="987" t="s">
        <v>105</v>
      </c>
      <c r="V45" s="977"/>
      <c r="W45" s="993"/>
      <c r="X45" s="982" t="s">
        <v>616</v>
      </c>
      <c r="Y45" s="981" t="s">
        <v>616</v>
      </c>
      <c r="Z45" s="977"/>
      <c r="AA45" s="977"/>
      <c r="AB45" s="977"/>
      <c r="AC45" s="977"/>
      <c r="AD45" s="990"/>
      <c r="AE45" s="977"/>
      <c r="AF45" s="977"/>
      <c r="AG45" s="994"/>
      <c r="AH45" s="987" t="s">
        <v>105</v>
      </c>
      <c r="AI45" s="977"/>
      <c r="AJ45" s="977"/>
      <c r="AK45" s="998" t="s">
        <v>621</v>
      </c>
      <c r="AL45" s="977"/>
      <c r="AM45" s="977"/>
      <c r="AN45" s="977"/>
      <c r="AO45" s="977"/>
      <c r="AP45" s="977"/>
      <c r="AQ45" s="96"/>
      <c r="AR45" s="354"/>
      <c r="AS45" s="354"/>
      <c r="AT45" s="354"/>
      <c r="AU45" s="354"/>
      <c r="AV45" s="354"/>
    </row>
    <row r="46" spans="1:48" ht="44.25" customHeight="1">
      <c r="A46" s="969"/>
      <c r="B46" s="970"/>
      <c r="C46" s="974" t="s">
        <v>610</v>
      </c>
      <c r="D46" s="978" t="s">
        <v>586</v>
      </c>
      <c r="E46" s="977"/>
      <c r="F46" s="977"/>
      <c r="G46" s="978" t="s">
        <v>586</v>
      </c>
      <c r="H46" s="977"/>
      <c r="I46" s="977"/>
      <c r="J46" s="978" t="s">
        <v>589</v>
      </c>
      <c r="K46" s="977"/>
      <c r="L46" s="977"/>
      <c r="M46" s="981" t="s">
        <v>586</v>
      </c>
      <c r="N46" s="977"/>
      <c r="O46" s="978" t="s">
        <v>586</v>
      </c>
      <c r="P46" s="977"/>
      <c r="Q46" s="1021"/>
      <c r="R46" s="983" t="s">
        <v>593</v>
      </c>
      <c r="S46" s="977"/>
      <c r="T46" s="981" t="s">
        <v>615</v>
      </c>
      <c r="U46" s="984" t="s">
        <v>586</v>
      </c>
      <c r="V46" s="980"/>
      <c r="W46" s="985"/>
      <c r="X46" s="982" t="s">
        <v>619</v>
      </c>
      <c r="Y46" s="981" t="s">
        <v>616</v>
      </c>
      <c r="Z46" s="977"/>
      <c r="AA46" s="977"/>
      <c r="AB46" s="977"/>
      <c r="AC46" s="977"/>
      <c r="AD46" s="977"/>
      <c r="AE46" s="990"/>
      <c r="AF46" s="983" t="s">
        <v>593</v>
      </c>
      <c r="AG46" s="1008" t="s">
        <v>614</v>
      </c>
      <c r="AH46" s="984" t="s">
        <v>586</v>
      </c>
      <c r="AI46" s="988" t="s">
        <v>617</v>
      </c>
      <c r="AJ46" s="977"/>
      <c r="AK46" s="977"/>
      <c r="AL46" s="977"/>
      <c r="AM46" s="977"/>
      <c r="AN46" s="977"/>
      <c r="AO46" s="977"/>
      <c r="AP46" s="981" t="s">
        <v>614</v>
      </c>
      <c r="AQ46" s="95" t="s">
        <v>633</v>
      </c>
      <c r="AR46" s="354"/>
      <c r="AS46" s="354"/>
      <c r="AT46" s="354"/>
      <c r="AU46" s="354"/>
      <c r="AV46" s="354"/>
    </row>
    <row r="47" spans="1:48" ht="19.5" customHeight="1" thickBot="1">
      <c r="A47" s="969"/>
      <c r="B47" s="970"/>
      <c r="C47" s="1007" t="s">
        <v>634</v>
      </c>
      <c r="D47" s="989"/>
      <c r="E47" s="977"/>
      <c r="F47" s="977"/>
      <c r="G47" s="1037" t="s">
        <v>586</v>
      </c>
      <c r="H47" s="977"/>
      <c r="I47" s="977"/>
      <c r="J47" s="997" t="s">
        <v>593</v>
      </c>
      <c r="K47" s="977"/>
      <c r="L47" s="977"/>
      <c r="M47" s="977"/>
      <c r="N47" s="977"/>
      <c r="O47" s="977"/>
      <c r="P47" s="977"/>
      <c r="Q47" s="982" t="s">
        <v>614</v>
      </c>
      <c r="R47" s="983" t="s">
        <v>593</v>
      </c>
      <c r="S47" s="977"/>
      <c r="T47" s="977"/>
      <c r="U47" s="987" t="s">
        <v>105</v>
      </c>
      <c r="V47" s="977"/>
      <c r="W47" s="993"/>
      <c r="X47" s="978" t="s">
        <v>589</v>
      </c>
      <c r="Y47" s="977"/>
      <c r="Z47" s="977"/>
      <c r="AA47" s="977"/>
      <c r="AB47" s="977"/>
      <c r="AC47" s="977"/>
      <c r="AD47" s="977"/>
      <c r="AE47" s="1038"/>
      <c r="AF47" s="990"/>
      <c r="AG47" s="994"/>
      <c r="AH47" s="987" t="s">
        <v>105</v>
      </c>
      <c r="AI47" s="977"/>
      <c r="AJ47" s="977"/>
      <c r="AK47" s="998" t="s">
        <v>621</v>
      </c>
      <c r="AL47" s="977"/>
      <c r="AM47" s="977"/>
      <c r="AN47" s="977"/>
      <c r="AO47" s="977"/>
      <c r="AP47" s="1020"/>
      <c r="AQ47" s="96"/>
      <c r="AR47" s="354"/>
      <c r="AS47" s="354"/>
      <c r="AT47" s="354"/>
      <c r="AU47" s="354"/>
      <c r="AV47" s="354"/>
    </row>
    <row r="48" spans="1:48" ht="19.5" customHeight="1">
      <c r="A48" s="969"/>
      <c r="B48" s="970"/>
      <c r="C48" s="1007" t="s">
        <v>274</v>
      </c>
      <c r="D48" s="989"/>
      <c r="E48" s="977"/>
      <c r="F48" s="977"/>
      <c r="G48" s="983" t="s">
        <v>593</v>
      </c>
      <c r="H48" s="977"/>
      <c r="I48" s="992"/>
      <c r="J48" s="997" t="s">
        <v>593</v>
      </c>
      <c r="K48" s="977"/>
      <c r="L48" s="977"/>
      <c r="M48" s="977"/>
      <c r="N48" s="977"/>
      <c r="O48" s="977"/>
      <c r="P48" s="977"/>
      <c r="Q48" s="977"/>
      <c r="R48" s="977"/>
      <c r="S48" s="977"/>
      <c r="T48" s="977" t="s">
        <v>586</v>
      </c>
      <c r="U48" s="987" t="s">
        <v>105</v>
      </c>
      <c r="V48" s="977"/>
      <c r="W48" s="993"/>
      <c r="X48" s="983" t="s">
        <v>589</v>
      </c>
      <c r="Y48" s="977"/>
      <c r="Z48" s="977"/>
      <c r="AA48" s="977"/>
      <c r="AB48" s="977"/>
      <c r="AC48" s="977"/>
      <c r="AD48" s="977"/>
      <c r="AE48" s="977"/>
      <c r="AF48" s="977"/>
      <c r="AG48" s="1039"/>
      <c r="AH48" s="987" t="s">
        <v>105</v>
      </c>
      <c r="AI48" s="988" t="s">
        <v>617</v>
      </c>
      <c r="AJ48" s="977"/>
      <c r="AK48" s="998" t="s">
        <v>627</v>
      </c>
      <c r="AL48" s="977"/>
      <c r="AM48" s="977"/>
      <c r="AN48" s="977"/>
      <c r="AO48" s="977"/>
      <c r="AP48" s="977"/>
      <c r="AQ48" s="1090" t="s">
        <v>635</v>
      </c>
      <c r="AR48" s="354"/>
      <c r="AS48" s="354"/>
      <c r="AT48" s="354"/>
      <c r="AU48" s="354"/>
      <c r="AV48" s="354"/>
    </row>
    <row r="49" spans="1:48" ht="40.5" customHeight="1">
      <c r="A49" s="969"/>
      <c r="B49" s="970"/>
      <c r="C49" s="1007" t="s">
        <v>283</v>
      </c>
      <c r="D49" s="989"/>
      <c r="E49" s="977"/>
      <c r="F49" s="977"/>
      <c r="G49" s="983" t="s">
        <v>593</v>
      </c>
      <c r="H49" s="977"/>
      <c r="I49" s="977"/>
      <c r="J49" s="997" t="s">
        <v>593</v>
      </c>
      <c r="K49" s="977"/>
      <c r="L49" s="977"/>
      <c r="M49" s="977" t="s">
        <v>586</v>
      </c>
      <c r="N49" s="977"/>
      <c r="O49" s="978" t="s">
        <v>586</v>
      </c>
      <c r="P49" s="977"/>
      <c r="Q49" s="982" t="s">
        <v>614</v>
      </c>
      <c r="R49" s="983" t="s">
        <v>593</v>
      </c>
      <c r="S49" s="977"/>
      <c r="T49" s="977"/>
      <c r="U49" s="987" t="s">
        <v>105</v>
      </c>
      <c r="V49" s="1020"/>
      <c r="W49" s="1040"/>
      <c r="X49" s="982" t="s">
        <v>616</v>
      </c>
      <c r="Y49" s="981" t="s">
        <v>616</v>
      </c>
      <c r="Z49" s="977"/>
      <c r="AA49" s="977"/>
      <c r="AB49" s="977"/>
      <c r="AC49" s="977"/>
      <c r="AD49" s="977"/>
      <c r="AE49" s="977"/>
      <c r="AF49" s="977"/>
      <c r="AG49" s="994"/>
      <c r="AH49" s="1041" t="s">
        <v>105</v>
      </c>
      <c r="AI49" s="1042"/>
      <c r="AJ49" s="977"/>
      <c r="AK49" s="977"/>
      <c r="AL49" s="977"/>
      <c r="AM49" s="977"/>
      <c r="AN49" s="977"/>
      <c r="AO49" s="977"/>
      <c r="AP49" s="981" t="s">
        <v>614</v>
      </c>
      <c r="AQ49" s="95" t="s">
        <v>636</v>
      </c>
      <c r="AR49" s="354"/>
      <c r="AS49" s="354"/>
      <c r="AT49" s="354"/>
      <c r="AU49" s="354"/>
      <c r="AV49" s="354"/>
    </row>
    <row r="50" spans="1:48" ht="19.5" customHeight="1">
      <c r="A50" s="969"/>
      <c r="B50" s="970"/>
      <c r="C50" s="971" t="s">
        <v>611</v>
      </c>
      <c r="D50" s="989"/>
      <c r="E50" s="977"/>
      <c r="F50" s="977"/>
      <c r="G50" s="1015"/>
      <c r="H50" s="977"/>
      <c r="I50" s="980"/>
      <c r="J50" s="992"/>
      <c r="K50" s="977"/>
      <c r="L50" s="977"/>
      <c r="M50" s="977"/>
      <c r="N50" s="977"/>
      <c r="O50" s="977"/>
      <c r="P50" s="977"/>
      <c r="Q50" s="977"/>
      <c r="R50" s="977"/>
      <c r="S50" s="977"/>
      <c r="T50" s="977"/>
      <c r="U50" s="987" t="s">
        <v>105</v>
      </c>
      <c r="V50" s="977"/>
      <c r="W50" s="993"/>
      <c r="X50" s="977" t="s">
        <v>593</v>
      </c>
      <c r="Y50" s="977"/>
      <c r="Z50" s="977"/>
      <c r="AA50" s="977"/>
      <c r="AB50" s="977"/>
      <c r="AC50" s="977"/>
      <c r="AD50" s="977"/>
      <c r="AE50" s="977"/>
      <c r="AF50" s="977"/>
      <c r="AG50" s="994"/>
      <c r="AH50" s="1043" t="s">
        <v>105</v>
      </c>
      <c r="AI50" s="990"/>
      <c r="AJ50" s="977"/>
      <c r="AK50" s="977"/>
      <c r="AL50" s="977"/>
      <c r="AM50" s="977"/>
      <c r="AN50" s="977"/>
      <c r="AO50" s="977"/>
      <c r="AP50" s="977"/>
      <c r="AQ50" s="1091" t="s">
        <v>637</v>
      </c>
      <c r="AR50" s="354"/>
      <c r="AS50" s="354"/>
      <c r="AT50" s="354"/>
      <c r="AU50" s="354"/>
      <c r="AV50" s="354"/>
    </row>
    <row r="51" spans="1:48" ht="19.5" customHeight="1">
      <c r="A51" s="969"/>
      <c r="B51" s="970"/>
      <c r="C51" s="1007" t="s">
        <v>299</v>
      </c>
      <c r="D51" s="989"/>
      <c r="E51" s="977"/>
      <c r="F51" s="977"/>
      <c r="G51" s="977"/>
      <c r="H51" s="977"/>
      <c r="I51" s="977"/>
      <c r="J51" s="992"/>
      <c r="K51" s="977"/>
      <c r="L51" s="977"/>
      <c r="M51" s="977"/>
      <c r="N51" s="977"/>
      <c r="O51" s="977"/>
      <c r="P51" s="977"/>
      <c r="Q51" s="977"/>
      <c r="R51" s="977"/>
      <c r="S51" s="977"/>
      <c r="T51" s="977"/>
      <c r="U51" s="987" t="s">
        <v>105</v>
      </c>
      <c r="V51" s="977"/>
      <c r="W51" s="993"/>
      <c r="X51" s="977" t="s">
        <v>593</v>
      </c>
      <c r="Y51" s="977"/>
      <c r="Z51" s="977"/>
      <c r="AA51" s="977"/>
      <c r="AB51" s="977"/>
      <c r="AC51" s="977"/>
      <c r="AD51" s="977"/>
      <c r="AE51" s="977"/>
      <c r="AF51" s="977"/>
      <c r="AG51" s="994"/>
      <c r="AH51" s="987" t="s">
        <v>105</v>
      </c>
      <c r="AI51" s="977"/>
      <c r="AJ51" s="990"/>
      <c r="AK51" s="977"/>
      <c r="AL51" s="977"/>
      <c r="AM51" s="977"/>
      <c r="AN51" s="977"/>
      <c r="AO51" s="977"/>
      <c r="AP51" s="977"/>
      <c r="AQ51" s="96"/>
      <c r="AR51" s="354"/>
      <c r="AS51" s="354"/>
      <c r="AT51" s="354"/>
      <c r="AU51" s="354"/>
      <c r="AV51" s="354"/>
    </row>
    <row r="52" spans="1:48" ht="19.5" customHeight="1">
      <c r="A52" s="969"/>
      <c r="B52" s="970"/>
      <c r="C52" s="1007" t="s">
        <v>612</v>
      </c>
      <c r="D52" s="977"/>
      <c r="E52" s="977"/>
      <c r="F52" s="977"/>
      <c r="G52" s="977" t="s">
        <v>593</v>
      </c>
      <c r="H52" s="1044" t="s">
        <v>627</v>
      </c>
      <c r="I52" s="977"/>
      <c r="J52" s="978" t="s">
        <v>589</v>
      </c>
      <c r="K52" s="977"/>
      <c r="L52" s="977"/>
      <c r="M52" s="977"/>
      <c r="N52" s="980"/>
      <c r="O52" s="977"/>
      <c r="P52" s="978" t="s">
        <v>586</v>
      </c>
      <c r="Q52" s="982" t="s">
        <v>614</v>
      </c>
      <c r="R52" s="983" t="s">
        <v>593</v>
      </c>
      <c r="S52" s="977"/>
      <c r="T52" s="981" t="s">
        <v>615</v>
      </c>
      <c r="U52" s="987" t="s">
        <v>105</v>
      </c>
      <c r="V52" s="977"/>
      <c r="W52" s="993"/>
      <c r="X52" s="997" t="s">
        <v>593</v>
      </c>
      <c r="Y52" s="977"/>
      <c r="Z52" s="977"/>
      <c r="AA52" s="977"/>
      <c r="AB52" s="977"/>
      <c r="AC52" s="977"/>
      <c r="AD52" s="977"/>
      <c r="AE52" s="1044" t="s">
        <v>627</v>
      </c>
      <c r="AF52" s="983" t="s">
        <v>593</v>
      </c>
      <c r="AG52" s="1008" t="s">
        <v>614</v>
      </c>
      <c r="AH52" s="987" t="s">
        <v>105</v>
      </c>
      <c r="AI52" s="988" t="s">
        <v>617</v>
      </c>
      <c r="AJ52" s="977"/>
      <c r="AK52" s="990"/>
      <c r="AL52" s="977"/>
      <c r="AM52" s="977"/>
      <c r="AN52" s="977"/>
      <c r="AO52" s="977"/>
      <c r="AP52" s="981" t="s">
        <v>614</v>
      </c>
      <c r="AQ52" s="96"/>
      <c r="AR52" s="354"/>
      <c r="AS52" s="354"/>
      <c r="AT52" s="354"/>
      <c r="AU52" s="354"/>
      <c r="AV52" s="354"/>
    </row>
    <row r="53" spans="1:48" ht="19.5" customHeight="1">
      <c r="A53" s="969"/>
      <c r="B53" s="970"/>
      <c r="C53" s="1007" t="s">
        <v>313</v>
      </c>
      <c r="D53" s="980"/>
      <c r="E53" s="977"/>
      <c r="F53" s="977"/>
      <c r="G53" s="978" t="s">
        <v>589</v>
      </c>
      <c r="H53" s="977"/>
      <c r="I53" s="977"/>
      <c r="J53" s="992"/>
      <c r="K53" s="977"/>
      <c r="L53" s="977"/>
      <c r="M53" s="1045"/>
      <c r="N53" s="977"/>
      <c r="O53" s="977"/>
      <c r="P53" s="977"/>
      <c r="Q53" s="977"/>
      <c r="R53" s="977"/>
      <c r="S53" s="977"/>
      <c r="T53" s="977"/>
      <c r="U53" s="987" t="s">
        <v>105</v>
      </c>
      <c r="V53" s="977"/>
      <c r="W53" s="993"/>
      <c r="X53" s="997" t="s">
        <v>589</v>
      </c>
      <c r="Y53" s="1046"/>
      <c r="Z53" s="977"/>
      <c r="AA53" s="977"/>
      <c r="AB53" s="977"/>
      <c r="AC53" s="977"/>
      <c r="AD53" s="977"/>
      <c r="AE53" s="977"/>
      <c r="AF53" s="977"/>
      <c r="AG53" s="986" t="s">
        <v>589</v>
      </c>
      <c r="AH53" s="987" t="s">
        <v>105</v>
      </c>
      <c r="AI53" s="977"/>
      <c r="AJ53" s="977"/>
      <c r="AK53" s="977"/>
      <c r="AL53" s="990"/>
      <c r="AM53" s="977"/>
      <c r="AN53" s="977"/>
      <c r="AO53" s="977"/>
      <c r="AP53" s="977"/>
      <c r="AQ53" s="96"/>
      <c r="AR53" s="354"/>
      <c r="AS53" s="354"/>
      <c r="AT53" s="354"/>
      <c r="AU53" s="354"/>
      <c r="AV53" s="354"/>
    </row>
    <row r="54" spans="1:48" ht="19.5" customHeight="1">
      <c r="A54" s="969"/>
      <c r="B54" s="970"/>
      <c r="C54" s="1007" t="s">
        <v>322</v>
      </c>
      <c r="D54" s="1015"/>
      <c r="E54" s="977"/>
      <c r="F54" s="977"/>
      <c r="G54" s="978" t="s">
        <v>589</v>
      </c>
      <c r="H54" s="977"/>
      <c r="I54" s="977"/>
      <c r="J54" s="992"/>
      <c r="K54" s="977"/>
      <c r="L54" s="978" t="s">
        <v>586</v>
      </c>
      <c r="M54" s="1045" t="s">
        <v>586</v>
      </c>
      <c r="N54" s="977"/>
      <c r="O54" s="977"/>
      <c r="P54" s="977"/>
      <c r="Q54" s="977"/>
      <c r="R54" s="977"/>
      <c r="S54" s="977"/>
      <c r="T54" s="977"/>
      <c r="U54" s="987" t="s">
        <v>105</v>
      </c>
      <c r="V54" s="977"/>
      <c r="W54" s="993"/>
      <c r="X54" s="978" t="s">
        <v>589</v>
      </c>
      <c r="Y54" s="977"/>
      <c r="Z54" s="977"/>
      <c r="AA54" s="977"/>
      <c r="AB54" s="977"/>
      <c r="AC54" s="977"/>
      <c r="AD54" s="977"/>
      <c r="AE54" s="977"/>
      <c r="AF54" s="977"/>
      <c r="AG54" s="1008" t="s">
        <v>617</v>
      </c>
      <c r="AH54" s="987" t="s">
        <v>105</v>
      </c>
      <c r="AI54" s="977"/>
      <c r="AJ54" s="977"/>
      <c r="AK54" s="977"/>
      <c r="AL54" s="977"/>
      <c r="AM54" s="990"/>
      <c r="AN54" s="977"/>
      <c r="AO54" s="977"/>
      <c r="AP54" s="977"/>
      <c r="AQ54" s="96" t="s">
        <v>638</v>
      </c>
      <c r="AR54" s="354"/>
      <c r="AS54" s="354"/>
      <c r="AT54" s="354"/>
      <c r="AU54" s="354"/>
      <c r="AV54" s="354"/>
    </row>
    <row r="55" spans="1:48" ht="19.5" customHeight="1">
      <c r="A55" s="969"/>
      <c r="B55" s="970"/>
      <c r="C55" s="1007" t="s">
        <v>330</v>
      </c>
      <c r="D55" s="989"/>
      <c r="E55" s="977"/>
      <c r="F55" s="977"/>
      <c r="G55" s="978" t="s">
        <v>589</v>
      </c>
      <c r="H55" s="977"/>
      <c r="I55" s="977"/>
      <c r="J55" s="997" t="s">
        <v>593</v>
      </c>
      <c r="K55" s="977"/>
      <c r="L55" s="977"/>
      <c r="M55" s="977"/>
      <c r="N55" s="977"/>
      <c r="O55" s="977"/>
      <c r="P55" s="977"/>
      <c r="Q55" s="977"/>
      <c r="R55" s="977"/>
      <c r="S55" s="977"/>
      <c r="T55" s="977"/>
      <c r="U55" s="987" t="s">
        <v>105</v>
      </c>
      <c r="V55" s="977"/>
      <c r="W55" s="993"/>
      <c r="X55" s="983" t="s">
        <v>593</v>
      </c>
      <c r="Y55" s="977"/>
      <c r="Z55" s="977"/>
      <c r="AA55" s="977"/>
      <c r="AB55" s="977"/>
      <c r="AC55" s="977"/>
      <c r="AD55" s="977"/>
      <c r="AE55" s="977"/>
      <c r="AF55" s="977"/>
      <c r="AG55" s="994"/>
      <c r="AH55" s="987" t="s">
        <v>105</v>
      </c>
      <c r="AI55" s="977"/>
      <c r="AJ55" s="977"/>
      <c r="AK55" s="977"/>
      <c r="AL55" s="977"/>
      <c r="AM55" s="977"/>
      <c r="AN55" s="990"/>
      <c r="AO55" s="977"/>
      <c r="AP55" s="977"/>
      <c r="AQ55" s="96"/>
      <c r="AR55" s="354"/>
      <c r="AS55" s="354"/>
      <c r="AT55" s="354"/>
      <c r="AU55" s="354"/>
      <c r="AV55" s="354"/>
    </row>
    <row r="56" spans="1:48" ht="19.5" customHeight="1">
      <c r="A56" s="969"/>
      <c r="B56" s="970"/>
      <c r="C56" s="1007" t="s">
        <v>340</v>
      </c>
      <c r="D56" s="989"/>
      <c r="E56" s="977"/>
      <c r="F56" s="977"/>
      <c r="G56" s="977"/>
      <c r="H56" s="977"/>
      <c r="I56" s="977"/>
      <c r="J56" s="977"/>
      <c r="K56" s="977"/>
      <c r="L56" s="977"/>
      <c r="M56" s="977"/>
      <c r="N56" s="977"/>
      <c r="O56" s="977"/>
      <c r="P56" s="977"/>
      <c r="Q56" s="977"/>
      <c r="R56" s="977"/>
      <c r="S56" s="977"/>
      <c r="T56" s="977"/>
      <c r="U56" s="987" t="s">
        <v>105</v>
      </c>
      <c r="V56" s="977"/>
      <c r="W56" s="993"/>
      <c r="X56" s="978" t="s">
        <v>586</v>
      </c>
      <c r="Y56" s="977"/>
      <c r="Z56" s="977"/>
      <c r="AA56" s="977"/>
      <c r="AB56" s="977"/>
      <c r="AC56" s="977"/>
      <c r="AD56" s="977"/>
      <c r="AE56" s="977"/>
      <c r="AF56" s="977"/>
      <c r="AG56" s="1047" t="s">
        <v>586</v>
      </c>
      <c r="AH56" s="987" t="s">
        <v>105</v>
      </c>
      <c r="AI56" s="977"/>
      <c r="AJ56" s="977"/>
      <c r="AK56" s="977"/>
      <c r="AL56" s="977"/>
      <c r="AM56" s="977"/>
      <c r="AN56" s="977"/>
      <c r="AO56" s="990"/>
      <c r="AP56" s="977"/>
      <c r="AQ56" s="96"/>
      <c r="AR56" s="354"/>
      <c r="AS56" s="354"/>
      <c r="AT56" s="354"/>
      <c r="AU56" s="354"/>
      <c r="AV56" s="354"/>
    </row>
    <row r="57" spans="1:48" ht="26.25" customHeight="1">
      <c r="A57" s="969"/>
      <c r="B57" s="970"/>
      <c r="C57" s="971" t="s">
        <v>348</v>
      </c>
      <c r="D57" s="989"/>
      <c r="E57" s="977"/>
      <c r="F57" s="977"/>
      <c r="G57" s="978" t="s">
        <v>586</v>
      </c>
      <c r="H57" s="1048" t="s">
        <v>614</v>
      </c>
      <c r="I57" s="977"/>
      <c r="J57" s="997" t="s">
        <v>593</v>
      </c>
      <c r="K57" s="977"/>
      <c r="L57" s="977"/>
      <c r="M57" s="977"/>
      <c r="N57" s="977"/>
      <c r="O57" s="977"/>
      <c r="P57" s="977"/>
      <c r="Q57" s="982" t="s">
        <v>614</v>
      </c>
      <c r="R57" s="983" t="s">
        <v>593</v>
      </c>
      <c r="S57" s="977"/>
      <c r="T57" s="977"/>
      <c r="U57" s="984" t="s">
        <v>589</v>
      </c>
      <c r="V57" s="980"/>
      <c r="W57" s="985"/>
      <c r="X57" s="978" t="s">
        <v>639</v>
      </c>
      <c r="Y57" s="977"/>
      <c r="Z57" s="977"/>
      <c r="AA57" s="977"/>
      <c r="AB57" s="977"/>
      <c r="AC57" s="977"/>
      <c r="AD57" s="977"/>
      <c r="AE57" s="978" t="s">
        <v>586</v>
      </c>
      <c r="AF57" s="983" t="s">
        <v>593</v>
      </c>
      <c r="AG57" s="1008" t="s">
        <v>640</v>
      </c>
      <c r="AH57" s="987" t="s">
        <v>105</v>
      </c>
      <c r="AI57" s="988" t="s">
        <v>617</v>
      </c>
      <c r="AJ57" s="977"/>
      <c r="AK57" s="978" t="s">
        <v>586</v>
      </c>
      <c r="AL57" s="977"/>
      <c r="AM57" s="977"/>
      <c r="AN57" s="977"/>
      <c r="AO57" s="977"/>
      <c r="AP57" s="1022"/>
      <c r="AQ57" s="1092"/>
      <c r="AR57" s="354"/>
      <c r="AS57" s="354"/>
      <c r="AT57" s="354"/>
      <c r="AU57" s="354"/>
      <c r="AV57" s="354"/>
    </row>
    <row r="58" spans="1:48" ht="19.5" customHeight="1">
      <c r="A58" s="1049"/>
      <c r="B58" s="1050"/>
      <c r="C58" s="971" t="s">
        <v>348</v>
      </c>
      <c r="D58" s="989"/>
      <c r="E58" s="977"/>
      <c r="F58" s="977"/>
      <c r="G58" s="980"/>
      <c r="H58" s="977"/>
      <c r="I58" s="977"/>
      <c r="J58" s="992"/>
      <c r="K58" s="977"/>
      <c r="L58" s="977"/>
      <c r="M58" s="977"/>
      <c r="N58" s="977"/>
      <c r="O58" s="977"/>
      <c r="P58" s="977"/>
      <c r="Q58" s="1021"/>
      <c r="R58" s="1015"/>
      <c r="S58" s="977"/>
      <c r="T58" s="977"/>
      <c r="U58" s="987"/>
      <c r="V58" s="1051"/>
      <c r="W58" s="1030"/>
      <c r="X58" s="980"/>
      <c r="Y58" s="977"/>
      <c r="Z58" s="977"/>
      <c r="AA58" s="977"/>
      <c r="AB58" s="977"/>
      <c r="AC58" s="977"/>
      <c r="AD58" s="977"/>
      <c r="AE58" s="1052" t="s">
        <v>614</v>
      </c>
      <c r="AF58" s="1015"/>
      <c r="AG58" s="1024"/>
      <c r="AH58" s="987"/>
      <c r="AI58" s="992"/>
      <c r="AJ58" s="977"/>
      <c r="AK58" s="980"/>
      <c r="AL58" s="977"/>
      <c r="AM58" s="977"/>
      <c r="AN58" s="977"/>
      <c r="AO58" s="977"/>
      <c r="AP58" s="1018"/>
      <c r="AQ58" s="1093"/>
      <c r="AR58" s="354"/>
      <c r="AS58" s="354"/>
      <c r="AT58" s="354"/>
      <c r="AU58" s="354"/>
      <c r="AV58" s="354"/>
    </row>
    <row r="59" spans="1:48" ht="409.5">
      <c r="A59" s="1053"/>
      <c r="B59" s="1054"/>
      <c r="C59" s="971" t="s">
        <v>641</v>
      </c>
      <c r="D59" s="1055" t="s">
        <v>642</v>
      </c>
      <c r="E59" s="977"/>
      <c r="F59" s="977"/>
      <c r="G59" s="1056" t="s">
        <v>643</v>
      </c>
      <c r="H59" s="1057" t="s">
        <v>644</v>
      </c>
      <c r="I59" s="1057" t="s">
        <v>645</v>
      </c>
      <c r="J59" s="1015" t="s">
        <v>646</v>
      </c>
      <c r="K59" s="977"/>
      <c r="L59" s="977"/>
      <c r="M59" s="1057" t="s">
        <v>647</v>
      </c>
      <c r="N59" s="977"/>
      <c r="O59" s="1057" t="s">
        <v>648</v>
      </c>
      <c r="P59" s="977"/>
      <c r="Q59" s="1035" t="s">
        <v>649</v>
      </c>
      <c r="R59" s="1015" t="s">
        <v>650</v>
      </c>
      <c r="S59" s="977"/>
      <c r="T59" s="977"/>
      <c r="U59" s="1058" t="s">
        <v>651</v>
      </c>
      <c r="V59" s="1058" t="s">
        <v>652</v>
      </c>
      <c r="W59" s="1059"/>
      <c r="X59" s="1060" t="s">
        <v>653</v>
      </c>
      <c r="Y59" s="1057" t="s">
        <v>654</v>
      </c>
      <c r="Z59" s="977"/>
      <c r="AA59" s="977"/>
      <c r="AB59" s="977"/>
      <c r="AC59" s="977"/>
      <c r="AD59" s="977"/>
      <c r="AE59" s="1060" t="s">
        <v>655</v>
      </c>
      <c r="AF59" s="1015" t="s">
        <v>656</v>
      </c>
      <c r="AG59" s="1024" t="s">
        <v>657</v>
      </c>
      <c r="AH59" s="1058" t="s">
        <v>658</v>
      </c>
      <c r="AI59" s="1010" t="s">
        <v>659</v>
      </c>
      <c r="AJ59" s="977"/>
      <c r="AK59" s="1060" t="s">
        <v>660</v>
      </c>
      <c r="AL59" s="1057"/>
      <c r="AM59" s="977"/>
      <c r="AN59" s="1057" t="s">
        <v>661</v>
      </c>
      <c r="AO59" s="1061" t="s">
        <v>662</v>
      </c>
      <c r="AP59" s="1062" t="s">
        <v>663</v>
      </c>
      <c r="AQ59" s="1093"/>
      <c r="AR59" s="354"/>
      <c r="AS59" s="354"/>
      <c r="AT59" s="354"/>
      <c r="AU59" s="354"/>
      <c r="AV59" s="354"/>
    </row>
    <row r="60" spans="1:48" ht="25.5">
      <c r="A60" s="1063"/>
      <c r="B60" s="1064"/>
      <c r="C60" s="1065" t="s">
        <v>664</v>
      </c>
      <c r="D60" s="1066">
        <f t="shared" ref="D60:T60" si="0">COUNTA(D19:D57)</f>
        <v>3</v>
      </c>
      <c r="E60" s="1066">
        <f t="shared" si="0"/>
        <v>0</v>
      </c>
      <c r="F60" s="1066">
        <f t="shared" si="0"/>
        <v>0</v>
      </c>
      <c r="G60" s="1066">
        <f t="shared" si="0"/>
        <v>25</v>
      </c>
      <c r="H60" s="1066">
        <f>COUNTA(H19:H57)</f>
        <v>5</v>
      </c>
      <c r="I60" s="1066">
        <f t="shared" si="0"/>
        <v>1</v>
      </c>
      <c r="J60" s="1066">
        <f t="shared" si="0"/>
        <v>22</v>
      </c>
      <c r="K60" s="1066">
        <f t="shared" si="0"/>
        <v>2</v>
      </c>
      <c r="L60" s="1066">
        <f t="shared" si="0"/>
        <v>3</v>
      </c>
      <c r="M60" s="1066">
        <f t="shared" si="0"/>
        <v>15</v>
      </c>
      <c r="N60" s="1066">
        <f t="shared" si="0"/>
        <v>0</v>
      </c>
      <c r="O60" s="1066">
        <f t="shared" si="0"/>
        <v>7</v>
      </c>
      <c r="P60" s="1066">
        <f t="shared" si="0"/>
        <v>1</v>
      </c>
      <c r="Q60" s="1066">
        <f>COUNTA(Q19:Q57)</f>
        <v>14</v>
      </c>
      <c r="R60" s="1066">
        <f t="shared" si="0"/>
        <v>17</v>
      </c>
      <c r="S60" s="1066">
        <f t="shared" si="0"/>
        <v>0</v>
      </c>
      <c r="T60" s="1066">
        <f t="shared" si="0"/>
        <v>15</v>
      </c>
      <c r="U60" s="1066">
        <v>10</v>
      </c>
      <c r="V60" s="1066">
        <f>COUNTA(V19:V57)</f>
        <v>2</v>
      </c>
      <c r="W60" s="1067">
        <f>COUNTA(W19:W57)</f>
        <v>0</v>
      </c>
      <c r="X60" s="1068">
        <f t="shared" ref="X60" si="1">COUNTA(X19:X57)</f>
        <v>32</v>
      </c>
      <c r="Y60" s="1068">
        <f t="shared" ref="Y60:AD60" si="2">COUNTA(Y19:Y57)</f>
        <v>11</v>
      </c>
      <c r="Z60" s="1068">
        <f t="shared" si="2"/>
        <v>1</v>
      </c>
      <c r="AA60" s="1068">
        <f t="shared" si="2"/>
        <v>0</v>
      </c>
      <c r="AB60" s="1068">
        <f t="shared" si="2"/>
        <v>0</v>
      </c>
      <c r="AC60" s="1068">
        <f t="shared" si="2"/>
        <v>0</v>
      </c>
      <c r="AD60" s="1068">
        <f t="shared" si="2"/>
        <v>1</v>
      </c>
      <c r="AE60" s="1068">
        <f>COUNTA(AE19:AE58)</f>
        <v>6</v>
      </c>
      <c r="AF60" s="1068">
        <f>COUNTA(AF19:AF57)</f>
        <v>6</v>
      </c>
      <c r="AG60" s="1069">
        <f>COUNTA(AG19:AG57)</f>
        <v>16</v>
      </c>
      <c r="AH60" s="1068">
        <v>4</v>
      </c>
      <c r="AI60" s="1095">
        <f t="shared" ref="AI60:AP60" si="3">COUNTA(AI19:AI57)</f>
        <v>17</v>
      </c>
      <c r="AJ60" s="1068">
        <f t="shared" si="3"/>
        <v>0</v>
      </c>
      <c r="AK60" s="1068">
        <f t="shared" si="3"/>
        <v>10</v>
      </c>
      <c r="AL60" s="1068">
        <f t="shared" si="3"/>
        <v>0</v>
      </c>
      <c r="AM60" s="1068">
        <f t="shared" si="3"/>
        <v>0</v>
      </c>
      <c r="AN60" s="1068">
        <f t="shared" si="3"/>
        <v>1</v>
      </c>
      <c r="AO60" s="1068">
        <f t="shared" si="3"/>
        <v>1</v>
      </c>
      <c r="AP60" s="1068">
        <f t="shared" si="3"/>
        <v>15</v>
      </c>
      <c r="AQ60" s="1094">
        <f t="shared" ref="AQ60:AQ65" si="4">SUM(D60:AP60)</f>
        <v>263</v>
      </c>
      <c r="AR60" s="352"/>
      <c r="AS60" s="352"/>
      <c r="AT60" s="352"/>
      <c r="AU60" s="352"/>
      <c r="AV60" s="352"/>
    </row>
    <row r="61" spans="1:48">
      <c r="A61" s="991"/>
      <c r="B61" s="1070"/>
      <c r="C61" s="1071" t="s">
        <v>665</v>
      </c>
      <c r="D61" s="1072">
        <f t="shared" ref="D61:T61" si="5">COUNTIF(D19:D57, "D")+COUNTIF(D19:D57, "DO")</f>
        <v>3</v>
      </c>
      <c r="E61" s="1072">
        <f t="shared" si="5"/>
        <v>0</v>
      </c>
      <c r="F61" s="1072">
        <f t="shared" si="5"/>
        <v>0</v>
      </c>
      <c r="G61" s="1072">
        <f t="shared" si="5"/>
        <v>18</v>
      </c>
      <c r="H61" s="1072">
        <f>COUNTIF(H19:H57, "D")+COUNTIF(H19:H57, "DO")</f>
        <v>1</v>
      </c>
      <c r="I61" s="1072">
        <f t="shared" si="5"/>
        <v>1</v>
      </c>
      <c r="J61" s="1072">
        <f t="shared" si="5"/>
        <v>10</v>
      </c>
      <c r="K61" s="1072">
        <f t="shared" si="5"/>
        <v>2</v>
      </c>
      <c r="L61" s="1072">
        <f t="shared" si="5"/>
        <v>3</v>
      </c>
      <c r="M61" s="1072">
        <f t="shared" si="5"/>
        <v>14</v>
      </c>
      <c r="N61" s="1072">
        <f t="shared" si="5"/>
        <v>0</v>
      </c>
      <c r="O61" s="1072">
        <f t="shared" si="5"/>
        <v>7</v>
      </c>
      <c r="P61" s="1072">
        <f t="shared" si="5"/>
        <v>1</v>
      </c>
      <c r="Q61" s="1072">
        <f>COUNTIF(Q19:Q57, "D")+COUNTIF(Q19:Q57, "DO")</f>
        <v>4</v>
      </c>
      <c r="R61" s="1072">
        <f t="shared" si="5"/>
        <v>3</v>
      </c>
      <c r="S61" s="1072">
        <f t="shared" si="5"/>
        <v>0</v>
      </c>
      <c r="T61" s="1072">
        <f t="shared" si="5"/>
        <v>2</v>
      </c>
      <c r="U61" s="1073">
        <v>10</v>
      </c>
      <c r="V61" s="1066">
        <f>COUNTIF(V19:V57, "D")+COUNTIF(V19:V57, "DO")</f>
        <v>2</v>
      </c>
      <c r="W61" s="1067">
        <f>COUNTIF(W19:W57, "D")+COUNTIF(W19:W57, "DO")</f>
        <v>0</v>
      </c>
      <c r="X61" s="1074">
        <f t="shared" ref="X61" si="6">COUNTIF(X19:X57, "D")+COUNTIF(X19:X57, "DO")</f>
        <v>12</v>
      </c>
      <c r="Y61" s="1074">
        <f t="shared" ref="Y61:AD61" si="7">COUNTIF(Y19:Y57, "D")+COUNTIF(Y19:Y57, "DO")</f>
        <v>2</v>
      </c>
      <c r="Z61" s="1074">
        <f t="shared" si="7"/>
        <v>1</v>
      </c>
      <c r="AA61" s="1074">
        <f t="shared" si="7"/>
        <v>0</v>
      </c>
      <c r="AB61" s="1074">
        <f t="shared" si="7"/>
        <v>0</v>
      </c>
      <c r="AC61" s="1074">
        <f t="shared" si="7"/>
        <v>0</v>
      </c>
      <c r="AD61" s="1074">
        <f t="shared" si="7"/>
        <v>1</v>
      </c>
      <c r="AE61" s="1074">
        <f>COUNTIF(AE19:AE58, "D")+COUNTIF(AE19:AE57, "DO")</f>
        <v>2</v>
      </c>
      <c r="AF61" s="1074">
        <f>COUNTIF(AF19:AF57, "D")+COUNTIF(AF19:AF57, "DO")</f>
        <v>0</v>
      </c>
      <c r="AG61" s="1075">
        <f>COUNTIF(AG19:AG57, "D")+COUNTIF(AG19:AG57, "DO")</f>
        <v>7</v>
      </c>
      <c r="AH61" s="1074">
        <f>COUNTIF(AH19:AH57, "D")+COUNTIF(AH19:AH57, "DO")</f>
        <v>3</v>
      </c>
      <c r="AI61" s="1096">
        <f t="shared" ref="AI61:AP61" si="8">COUNTIF(AI19:AI57, "D")+COUNTIF(AI19:AI57, "DO")</f>
        <v>1</v>
      </c>
      <c r="AJ61" s="1074">
        <f t="shared" si="8"/>
        <v>0</v>
      </c>
      <c r="AK61" s="1074">
        <f t="shared" si="8"/>
        <v>3</v>
      </c>
      <c r="AL61" s="1074">
        <f t="shared" si="8"/>
        <v>0</v>
      </c>
      <c r="AM61" s="1074">
        <f t="shared" si="8"/>
        <v>0</v>
      </c>
      <c r="AN61" s="1074">
        <f t="shared" si="8"/>
        <v>1</v>
      </c>
      <c r="AO61" s="1074">
        <f t="shared" si="8"/>
        <v>1</v>
      </c>
      <c r="AP61" s="1074">
        <f t="shared" si="8"/>
        <v>1</v>
      </c>
      <c r="AQ61" s="1094">
        <f t="shared" si="4"/>
        <v>116</v>
      </c>
      <c r="AR61" s="352"/>
      <c r="AS61" s="352"/>
      <c r="AT61" s="352"/>
      <c r="AU61" s="352"/>
      <c r="AV61" s="352"/>
    </row>
    <row r="62" spans="1:48">
      <c r="A62" s="991"/>
      <c r="B62" s="1070"/>
      <c r="C62" s="1071" t="s">
        <v>666</v>
      </c>
      <c r="D62" s="1072">
        <f>D60-D61-D63</f>
        <v>0</v>
      </c>
      <c r="E62" s="1072">
        <f t="shared" ref="E62:AP62" si="9">E60-E61-E63</f>
        <v>0</v>
      </c>
      <c r="F62" s="1072">
        <f t="shared" si="9"/>
        <v>0</v>
      </c>
      <c r="G62" s="1072">
        <f t="shared" si="9"/>
        <v>0</v>
      </c>
      <c r="H62" s="1072">
        <f>H60-H61-H63</f>
        <v>4</v>
      </c>
      <c r="I62" s="1072">
        <f t="shared" si="9"/>
        <v>0</v>
      </c>
      <c r="J62" s="1072">
        <f t="shared" si="9"/>
        <v>0</v>
      </c>
      <c r="K62" s="1072">
        <f t="shared" si="9"/>
        <v>0</v>
      </c>
      <c r="L62" s="1072">
        <f t="shared" si="9"/>
        <v>0</v>
      </c>
      <c r="M62" s="1072">
        <f t="shared" si="9"/>
        <v>1</v>
      </c>
      <c r="N62" s="1072">
        <f t="shared" si="9"/>
        <v>0</v>
      </c>
      <c r="O62" s="1072">
        <f t="shared" si="9"/>
        <v>0</v>
      </c>
      <c r="P62" s="1072">
        <f t="shared" si="9"/>
        <v>0</v>
      </c>
      <c r="Q62" s="1072">
        <f>Q60-Q61-Q63</f>
        <v>10</v>
      </c>
      <c r="R62" s="1072">
        <f t="shared" si="9"/>
        <v>0</v>
      </c>
      <c r="S62" s="1072">
        <f t="shared" si="9"/>
        <v>0</v>
      </c>
      <c r="T62" s="1072">
        <f t="shared" si="9"/>
        <v>13</v>
      </c>
      <c r="U62" s="1073">
        <v>0</v>
      </c>
      <c r="V62" s="1072">
        <v>0</v>
      </c>
      <c r="W62" s="1076"/>
      <c r="X62" s="1074">
        <f t="shared" ref="X62" si="10">X60-X61-X63</f>
        <v>10</v>
      </c>
      <c r="Y62" s="1074">
        <f t="shared" ref="Y62" si="11">Y60-Y61-Y63</f>
        <v>9</v>
      </c>
      <c r="Z62" s="1074">
        <f t="shared" si="9"/>
        <v>0</v>
      </c>
      <c r="AA62" s="1074">
        <f t="shared" si="9"/>
        <v>0</v>
      </c>
      <c r="AB62" s="1074">
        <f t="shared" si="9"/>
        <v>0</v>
      </c>
      <c r="AC62" s="1074">
        <f t="shared" si="9"/>
        <v>0</v>
      </c>
      <c r="AD62" s="1074">
        <f t="shared" si="9"/>
        <v>0</v>
      </c>
      <c r="AE62" s="1074">
        <f>AE60-AE61-AE63</f>
        <v>4</v>
      </c>
      <c r="AF62" s="1074">
        <f t="shared" si="9"/>
        <v>0</v>
      </c>
      <c r="AG62" s="1075">
        <f t="shared" si="9"/>
        <v>8</v>
      </c>
      <c r="AH62" s="1074">
        <f>AH60-AH61-AH63</f>
        <v>0</v>
      </c>
      <c r="AI62" s="1096">
        <f t="shared" si="9"/>
        <v>16</v>
      </c>
      <c r="AJ62" s="1074">
        <f t="shared" si="9"/>
        <v>0</v>
      </c>
      <c r="AK62" s="1074">
        <f t="shared" si="9"/>
        <v>7</v>
      </c>
      <c r="AL62" s="1074">
        <f t="shared" si="9"/>
        <v>0</v>
      </c>
      <c r="AM62" s="1074">
        <f t="shared" si="9"/>
        <v>0</v>
      </c>
      <c r="AN62" s="1074">
        <f t="shared" si="9"/>
        <v>0</v>
      </c>
      <c r="AO62" s="1074">
        <f t="shared" si="9"/>
        <v>0</v>
      </c>
      <c r="AP62" s="1074">
        <f t="shared" si="9"/>
        <v>14</v>
      </c>
      <c r="AQ62" s="1094">
        <f t="shared" si="4"/>
        <v>96</v>
      </c>
      <c r="AR62" s="352"/>
      <c r="AS62" s="352"/>
      <c r="AT62" s="352"/>
      <c r="AU62" s="352"/>
      <c r="AV62" s="352"/>
    </row>
    <row r="63" spans="1:48">
      <c r="A63" s="991"/>
      <c r="B63" s="1070"/>
      <c r="C63" s="1071" t="s">
        <v>667</v>
      </c>
      <c r="D63" s="1072">
        <f t="shared" ref="D63:T63" si="12">COUNTIF(D19:D57, "I")</f>
        <v>0</v>
      </c>
      <c r="E63" s="1072">
        <f t="shared" si="12"/>
        <v>0</v>
      </c>
      <c r="F63" s="1072">
        <f t="shared" si="12"/>
        <v>0</v>
      </c>
      <c r="G63" s="1072">
        <f t="shared" si="12"/>
        <v>7</v>
      </c>
      <c r="H63" s="1072">
        <f>COUNTIF(H19:H57, "I")</f>
        <v>0</v>
      </c>
      <c r="I63" s="1072">
        <f t="shared" si="12"/>
        <v>0</v>
      </c>
      <c r="J63" s="1072">
        <f t="shared" si="12"/>
        <v>12</v>
      </c>
      <c r="K63" s="1072">
        <f t="shared" si="12"/>
        <v>0</v>
      </c>
      <c r="L63" s="1072">
        <f t="shared" si="12"/>
        <v>0</v>
      </c>
      <c r="M63" s="1072">
        <f t="shared" si="12"/>
        <v>0</v>
      </c>
      <c r="N63" s="1072">
        <f t="shared" si="12"/>
        <v>0</v>
      </c>
      <c r="O63" s="1072">
        <f t="shared" si="12"/>
        <v>0</v>
      </c>
      <c r="P63" s="1072">
        <f t="shared" si="12"/>
        <v>0</v>
      </c>
      <c r="Q63" s="1072">
        <f>COUNTIF(Q19:Q57, "I")</f>
        <v>0</v>
      </c>
      <c r="R63" s="1072">
        <f t="shared" si="12"/>
        <v>14</v>
      </c>
      <c r="S63" s="1072">
        <f t="shared" si="12"/>
        <v>0</v>
      </c>
      <c r="T63" s="1072">
        <f t="shared" si="12"/>
        <v>0</v>
      </c>
      <c r="U63" s="1073">
        <v>0</v>
      </c>
      <c r="V63" s="1066">
        <f>COUNTIF(V19:V57, "I")</f>
        <v>0</v>
      </c>
      <c r="W63" s="1067">
        <f>COUNTIF(W19:W57, "I")</f>
        <v>0</v>
      </c>
      <c r="X63" s="1074">
        <f t="shared" ref="X63" si="13">COUNTIF(X19:X57, "I")</f>
        <v>10</v>
      </c>
      <c r="Y63" s="1074">
        <f t="shared" ref="Y63:AD63" si="14">COUNTIF(Y19:Y57, "I")</f>
        <v>0</v>
      </c>
      <c r="Z63" s="1074">
        <f t="shared" si="14"/>
        <v>0</v>
      </c>
      <c r="AA63" s="1074">
        <f t="shared" si="14"/>
        <v>0</v>
      </c>
      <c r="AB63" s="1074">
        <f t="shared" si="14"/>
        <v>0</v>
      </c>
      <c r="AC63" s="1074">
        <f t="shared" si="14"/>
        <v>0</v>
      </c>
      <c r="AD63" s="1074">
        <f t="shared" si="14"/>
        <v>0</v>
      </c>
      <c r="AE63" s="1074">
        <f>COUNTIF(AE19:AE58, "I")</f>
        <v>0</v>
      </c>
      <c r="AF63" s="1074">
        <f>COUNTIF(AF19:AF57, "I")</f>
        <v>6</v>
      </c>
      <c r="AG63" s="1075">
        <f>COUNTIF(AG19:AG57, "I")</f>
        <v>1</v>
      </c>
      <c r="AH63" s="1074">
        <f t="shared" ref="AH63:AP63" si="15">COUNTIF(AH19:AH57, "I")</f>
        <v>1</v>
      </c>
      <c r="AI63" s="1096">
        <f t="shared" si="15"/>
        <v>0</v>
      </c>
      <c r="AJ63" s="1074">
        <f t="shared" si="15"/>
        <v>0</v>
      </c>
      <c r="AK63" s="1074">
        <f t="shared" si="15"/>
        <v>0</v>
      </c>
      <c r="AL63" s="1074">
        <f t="shared" si="15"/>
        <v>0</v>
      </c>
      <c r="AM63" s="1074">
        <f t="shared" si="15"/>
        <v>0</v>
      </c>
      <c r="AN63" s="1074">
        <f t="shared" si="15"/>
        <v>0</v>
      </c>
      <c r="AO63" s="1074">
        <f t="shared" si="15"/>
        <v>0</v>
      </c>
      <c r="AP63" s="1074">
        <f t="shared" si="15"/>
        <v>0</v>
      </c>
      <c r="AQ63" s="1094">
        <f t="shared" si="4"/>
        <v>51</v>
      </c>
      <c r="AR63" s="352"/>
      <c r="AS63" s="352"/>
      <c r="AT63" s="352"/>
      <c r="AU63" s="352"/>
      <c r="AV63" s="352"/>
    </row>
    <row r="64" spans="1:48" ht="25.5">
      <c r="A64" s="991"/>
      <c r="B64" s="1070"/>
      <c r="C64" s="1071" t="s">
        <v>668</v>
      </c>
      <c r="D64" s="1072">
        <v>1</v>
      </c>
      <c r="E64" s="1072">
        <v>0</v>
      </c>
      <c r="F64" s="1072">
        <v>0</v>
      </c>
      <c r="G64" s="1072">
        <v>32</v>
      </c>
      <c r="H64" s="1072">
        <v>2</v>
      </c>
      <c r="I64" s="1072">
        <v>1</v>
      </c>
      <c r="J64" s="1072">
        <v>1</v>
      </c>
      <c r="K64" s="1072">
        <v>0</v>
      </c>
      <c r="L64" s="1072">
        <v>0</v>
      </c>
      <c r="M64" s="1072">
        <v>2</v>
      </c>
      <c r="N64" s="1072">
        <v>0</v>
      </c>
      <c r="O64" s="1072">
        <v>3</v>
      </c>
      <c r="P64" s="1072">
        <v>0</v>
      </c>
      <c r="Q64" s="1072">
        <v>7</v>
      </c>
      <c r="R64" s="1072">
        <v>9</v>
      </c>
      <c r="S64" s="1072">
        <v>0</v>
      </c>
      <c r="T64" s="1072">
        <v>0</v>
      </c>
      <c r="U64" s="1073">
        <v>3</v>
      </c>
      <c r="V64" s="1066">
        <v>2</v>
      </c>
      <c r="W64" s="1067"/>
      <c r="X64" s="1074">
        <v>35</v>
      </c>
      <c r="Y64" s="1074">
        <v>2</v>
      </c>
      <c r="Z64" s="1074">
        <v>0</v>
      </c>
      <c r="AA64" s="1074">
        <v>0</v>
      </c>
      <c r="AB64" s="1074">
        <v>0</v>
      </c>
      <c r="AC64" s="1074">
        <v>0</v>
      </c>
      <c r="AD64" s="1074">
        <v>0</v>
      </c>
      <c r="AE64" s="1074">
        <v>2</v>
      </c>
      <c r="AF64" s="1074">
        <v>2</v>
      </c>
      <c r="AG64" s="1075">
        <v>2</v>
      </c>
      <c r="AH64" s="1077">
        <v>1</v>
      </c>
      <c r="AI64" s="1096">
        <v>3</v>
      </c>
      <c r="AJ64" s="1074">
        <v>0</v>
      </c>
      <c r="AK64" s="1074">
        <v>2</v>
      </c>
      <c r="AL64" s="1074">
        <v>0</v>
      </c>
      <c r="AM64" s="1074">
        <v>0</v>
      </c>
      <c r="AN64" s="1074">
        <v>1</v>
      </c>
      <c r="AO64" s="1074">
        <v>1</v>
      </c>
      <c r="AP64" s="1074">
        <v>1</v>
      </c>
      <c r="AQ64" s="1094">
        <f t="shared" si="4"/>
        <v>115</v>
      </c>
      <c r="AR64" s="352"/>
      <c r="AS64" s="352"/>
      <c r="AT64" s="352"/>
      <c r="AU64" s="352"/>
      <c r="AV64" s="352"/>
    </row>
    <row r="65" spans="1:43" ht="25.5">
      <c r="A65" s="1078"/>
      <c r="B65" s="1070"/>
      <c r="C65" s="1065" t="s">
        <v>669</v>
      </c>
      <c r="D65" s="1066">
        <f>SUM(D61:D64)</f>
        <v>4</v>
      </c>
      <c r="E65" s="1066">
        <v>0</v>
      </c>
      <c r="F65" s="1066">
        <v>0</v>
      </c>
      <c r="G65" s="1066">
        <f>SUM(G61:G64)</f>
        <v>57</v>
      </c>
      <c r="H65" s="1066">
        <f>SUM(H61:H64)</f>
        <v>7</v>
      </c>
      <c r="I65" s="1066">
        <f>SUM(I61:I64)</f>
        <v>2</v>
      </c>
      <c r="J65" s="1066">
        <f>SUM(J61:J64)</f>
        <v>23</v>
      </c>
      <c r="K65" s="1066">
        <f>SUM(K61:K64)</f>
        <v>2</v>
      </c>
      <c r="L65" s="1066">
        <f t="shared" ref="L65:T65" si="16">SUM(L61:L64)</f>
        <v>3</v>
      </c>
      <c r="M65" s="1066">
        <f t="shared" si="16"/>
        <v>17</v>
      </c>
      <c r="N65" s="1066">
        <f t="shared" si="16"/>
        <v>0</v>
      </c>
      <c r="O65" s="1066">
        <f t="shared" si="16"/>
        <v>10</v>
      </c>
      <c r="P65" s="1066">
        <f t="shared" si="16"/>
        <v>1</v>
      </c>
      <c r="Q65" s="1066">
        <f>SUM(Q61:Q64)</f>
        <v>21</v>
      </c>
      <c r="R65" s="1066">
        <f t="shared" si="16"/>
        <v>26</v>
      </c>
      <c r="S65" s="1066">
        <f t="shared" si="16"/>
        <v>0</v>
      </c>
      <c r="T65" s="1066">
        <f t="shared" si="16"/>
        <v>15</v>
      </c>
      <c r="U65" s="1066">
        <f>SUM(U61:U64)</f>
        <v>13</v>
      </c>
      <c r="V65" s="1066">
        <f t="shared" ref="V65:AA65" si="17">SUM(V61:V64)</f>
        <v>4</v>
      </c>
      <c r="W65" s="1067">
        <f t="shared" si="17"/>
        <v>0</v>
      </c>
      <c r="X65" s="1066">
        <f t="shared" si="17"/>
        <v>67</v>
      </c>
      <c r="Y65" s="1066">
        <f t="shared" si="17"/>
        <v>13</v>
      </c>
      <c r="Z65" s="1066">
        <f t="shared" si="17"/>
        <v>1</v>
      </c>
      <c r="AA65" s="1066">
        <f t="shared" si="17"/>
        <v>0</v>
      </c>
      <c r="AB65" s="1066">
        <f t="shared" ref="AB65:AG65" si="18">SUM(AB61:AB64)</f>
        <v>0</v>
      </c>
      <c r="AC65" s="1066">
        <f t="shared" si="18"/>
        <v>0</v>
      </c>
      <c r="AD65" s="1066">
        <f t="shared" si="18"/>
        <v>1</v>
      </c>
      <c r="AE65" s="1066">
        <f>SUM(AE61:AE64)</f>
        <v>8</v>
      </c>
      <c r="AF65" s="1066">
        <f t="shared" si="18"/>
        <v>8</v>
      </c>
      <c r="AG65" s="1007">
        <f t="shared" si="18"/>
        <v>18</v>
      </c>
      <c r="AH65" s="1066">
        <f>SUM(AH61:AH64)</f>
        <v>5</v>
      </c>
      <c r="AI65" s="975">
        <f t="shared" ref="AI65:AJ65" si="19">SUM(AI61:AI64)</f>
        <v>20</v>
      </c>
      <c r="AJ65" s="1066">
        <f t="shared" si="19"/>
        <v>0</v>
      </c>
      <c r="AK65" s="1066">
        <f>SUM(AK61:AK64)</f>
        <v>12</v>
      </c>
      <c r="AL65" s="1066">
        <f t="shared" ref="AL65:AM65" si="20">SUM(AL61:AL64)</f>
        <v>0</v>
      </c>
      <c r="AM65" s="1066">
        <f t="shared" si="20"/>
        <v>0</v>
      </c>
      <c r="AN65" s="1066">
        <f>SUM(AN61:AN64)</f>
        <v>2</v>
      </c>
      <c r="AO65" s="1066">
        <f t="shared" ref="AO65:AP65" si="21">SUM(AO61:AO64)</f>
        <v>2</v>
      </c>
      <c r="AP65" s="1066">
        <f t="shared" si="21"/>
        <v>16</v>
      </c>
      <c r="AQ65" s="1094">
        <f t="shared" si="4"/>
        <v>378</v>
      </c>
    </row>
    <row r="66" spans="1:43" ht="15.75" thickBot="1">
      <c r="A66" s="991"/>
      <c r="B66" s="991"/>
      <c r="C66" s="1079"/>
      <c r="D66" s="1079"/>
      <c r="E66" s="1079"/>
      <c r="F66" s="1079"/>
      <c r="G66" s="1079"/>
      <c r="H66" s="1079"/>
      <c r="I66" s="1079"/>
      <c r="J66" s="1079"/>
      <c r="K66" s="1079"/>
      <c r="L66" s="1079"/>
      <c r="M66" s="1079"/>
      <c r="N66" s="1079"/>
      <c r="O66" s="1079"/>
      <c r="P66" s="1079"/>
      <c r="Q66" s="1079"/>
      <c r="R66" s="1079"/>
      <c r="S66" s="1079"/>
      <c r="T66" s="1079"/>
      <c r="U66" s="1079"/>
      <c r="V66" s="1079"/>
      <c r="W66" s="1079"/>
      <c r="X66" s="1079"/>
      <c r="Y66" s="1079"/>
      <c r="Z66" s="1079"/>
      <c r="AA66" s="1079"/>
      <c r="AB66" s="1079"/>
      <c r="AC66" s="1079"/>
      <c r="AD66" s="1079"/>
      <c r="AE66" s="1079"/>
      <c r="AF66" s="1079"/>
      <c r="AG66" s="1080"/>
      <c r="AH66" s="1079"/>
      <c r="AI66" s="1079"/>
      <c r="AJ66" s="1079"/>
      <c r="AK66" s="1079"/>
      <c r="AL66" s="1079"/>
      <c r="AM66" s="1079"/>
      <c r="AN66" s="1079"/>
      <c r="AO66" s="1079"/>
      <c r="AP66" s="1079"/>
      <c r="AQ66" s="92"/>
    </row>
    <row r="67" spans="1:43">
      <c r="A67" s="991"/>
      <c r="B67" s="991"/>
      <c r="C67" s="1610" t="s">
        <v>583</v>
      </c>
      <c r="D67" s="1611"/>
      <c r="E67" s="1079"/>
      <c r="F67" s="1079"/>
      <c r="G67" s="1079"/>
      <c r="H67" s="1079"/>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80"/>
      <c r="AH67" s="1079"/>
      <c r="AI67" s="1079"/>
      <c r="AJ67" s="1079"/>
      <c r="AK67" s="1079"/>
      <c r="AL67" s="1079"/>
      <c r="AM67" s="1079"/>
      <c r="AN67" s="1079"/>
      <c r="AO67" s="1079"/>
      <c r="AP67" s="1079"/>
      <c r="AQ67" s="92"/>
    </row>
    <row r="68" spans="1:43">
      <c r="A68" s="991"/>
      <c r="B68" s="991"/>
      <c r="C68" s="1081" t="s">
        <v>585</v>
      </c>
      <c r="D68" s="1047" t="s">
        <v>586</v>
      </c>
      <c r="E68" s="1082" t="s">
        <v>584</v>
      </c>
      <c r="F68" s="1079"/>
      <c r="G68" s="1079"/>
      <c r="H68" s="1079"/>
      <c r="I68" s="1079"/>
      <c r="J68" s="1079"/>
      <c r="K68" s="1079"/>
      <c r="L68" s="1079"/>
      <c r="M68" s="1079"/>
      <c r="N68" s="1079"/>
      <c r="O68" s="1079"/>
      <c r="P68" s="1079"/>
      <c r="Q68" s="1079"/>
      <c r="R68" s="1079"/>
      <c r="S68" s="1079"/>
      <c r="T68" s="1079"/>
      <c r="U68" s="1079"/>
      <c r="V68" s="1079"/>
      <c r="W68" s="1079"/>
      <c r="X68" s="1079"/>
      <c r="Y68" s="1079"/>
      <c r="Z68" s="1079"/>
      <c r="AA68" s="1079"/>
      <c r="AB68" s="1079"/>
      <c r="AC68" s="1079"/>
      <c r="AD68" s="1079"/>
      <c r="AE68" s="1079"/>
      <c r="AF68" s="1079"/>
      <c r="AG68" s="1080"/>
      <c r="AH68" s="1079"/>
      <c r="AI68" s="1079"/>
      <c r="AJ68" s="1079"/>
      <c r="AK68" s="1079"/>
      <c r="AL68" s="1079"/>
      <c r="AM68" s="1079"/>
      <c r="AN68" s="1079"/>
      <c r="AO68" s="1079"/>
      <c r="AP68" s="1079"/>
      <c r="AQ68" s="92"/>
    </row>
    <row r="69" spans="1:43">
      <c r="A69" s="991"/>
      <c r="B69" s="991"/>
      <c r="C69" s="1081" t="s">
        <v>588</v>
      </c>
      <c r="D69" s="1047" t="s">
        <v>589</v>
      </c>
      <c r="E69" s="991"/>
      <c r="F69" s="1079"/>
      <c r="G69" s="1079"/>
      <c r="H69" s="1079"/>
      <c r="I69" s="1079"/>
      <c r="J69" s="1079"/>
      <c r="K69" s="1079"/>
      <c r="L69" s="1079"/>
      <c r="M69" s="1079"/>
      <c r="N69" s="1079"/>
      <c r="O69" s="1079"/>
      <c r="P69" s="1079"/>
      <c r="Q69" s="1079"/>
      <c r="R69" s="1079"/>
      <c r="S69" s="1079"/>
      <c r="T69" s="1079"/>
      <c r="U69" s="1079"/>
      <c r="V69" s="1079"/>
      <c r="W69" s="1079"/>
      <c r="X69" s="1079"/>
      <c r="Y69" s="1079"/>
      <c r="Z69" s="1079"/>
      <c r="AA69" s="1079"/>
      <c r="AB69" s="1079"/>
      <c r="AC69" s="1079"/>
      <c r="AD69" s="1079"/>
      <c r="AE69" s="1079"/>
      <c r="AF69" s="1079"/>
      <c r="AG69" s="1080"/>
      <c r="AH69" s="1079"/>
      <c r="AI69" s="1079"/>
      <c r="AJ69" s="1079"/>
      <c r="AK69" s="1079"/>
      <c r="AL69" s="1079"/>
      <c r="AM69" s="1079"/>
      <c r="AN69" s="1079"/>
      <c r="AO69" s="1079"/>
      <c r="AP69" s="1079"/>
      <c r="AQ69" s="92"/>
    </row>
    <row r="70" spans="1:43" ht="27.75" customHeight="1">
      <c r="A70" s="991"/>
      <c r="B70" s="991"/>
      <c r="C70" s="1081" t="s">
        <v>590</v>
      </c>
      <c r="D70" s="1008" t="s">
        <v>591</v>
      </c>
      <c r="E70" s="1079"/>
      <c r="F70" s="1079"/>
      <c r="G70" s="1079"/>
      <c r="H70" s="1079"/>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80"/>
      <c r="AH70" s="1079"/>
      <c r="AI70" s="1079"/>
      <c r="AJ70" s="1079"/>
      <c r="AK70" s="1079"/>
      <c r="AL70" s="1079"/>
      <c r="AM70" s="1079"/>
      <c r="AN70" s="1079"/>
      <c r="AO70" s="1079"/>
      <c r="AP70" s="1079"/>
      <c r="AQ70" s="92"/>
    </row>
    <row r="71" spans="1:43">
      <c r="A71" s="991"/>
      <c r="B71" s="991"/>
      <c r="C71" s="1081" t="s">
        <v>592</v>
      </c>
      <c r="D71" s="1083" t="s">
        <v>593</v>
      </c>
      <c r="E71" s="1079"/>
      <c r="F71" s="1079"/>
      <c r="G71" s="1079"/>
      <c r="H71" s="1079"/>
      <c r="I71" s="1079"/>
      <c r="J71" s="1079"/>
      <c r="K71" s="1079"/>
      <c r="L71" s="1079"/>
      <c r="M71" s="1079"/>
      <c r="N71" s="1079"/>
      <c r="O71" s="1079"/>
      <c r="P71" s="1079"/>
      <c r="Q71" s="1079"/>
      <c r="R71" s="1079"/>
      <c r="S71" s="1079"/>
      <c r="T71" s="1079"/>
      <c r="U71" s="1079"/>
      <c r="V71" s="1079"/>
      <c r="W71" s="1079"/>
      <c r="X71" s="1079"/>
      <c r="Y71" s="1079"/>
      <c r="Z71" s="1079"/>
      <c r="AA71" s="1079"/>
      <c r="AB71" s="1079"/>
      <c r="AC71" s="1079"/>
      <c r="AD71" s="1079"/>
      <c r="AE71" s="1079"/>
      <c r="AF71" s="1079"/>
      <c r="AG71" s="1080"/>
      <c r="AH71" s="1079"/>
      <c r="AI71" s="1079"/>
      <c r="AJ71" s="1079"/>
      <c r="AK71" s="1079"/>
      <c r="AL71" s="1079"/>
      <c r="AM71" s="1079"/>
      <c r="AN71" s="1079"/>
      <c r="AO71" s="1079"/>
      <c r="AP71" s="1079"/>
      <c r="AQ71" s="92"/>
    </row>
    <row r="72" spans="1:43">
      <c r="A72" s="991"/>
      <c r="B72" s="991"/>
      <c r="C72" s="1081" t="s">
        <v>595</v>
      </c>
      <c r="D72" s="1084"/>
      <c r="E72" s="1079"/>
      <c r="F72" s="1079"/>
      <c r="G72" s="1079"/>
      <c r="H72" s="1079"/>
      <c r="I72" s="1079"/>
      <c r="J72" s="1079"/>
      <c r="K72" s="1079"/>
      <c r="L72" s="1079"/>
      <c r="M72" s="1079"/>
      <c r="N72" s="1079"/>
      <c r="O72" s="1079"/>
      <c r="P72" s="1079"/>
      <c r="Q72" s="1079"/>
      <c r="R72" s="1079"/>
      <c r="S72" s="1079"/>
      <c r="T72" s="1079"/>
      <c r="U72" s="1079"/>
      <c r="V72" s="1079"/>
      <c r="W72" s="1079"/>
      <c r="X72" s="1079"/>
      <c r="Y72" s="1079"/>
      <c r="Z72" s="1079"/>
      <c r="AA72" s="1079"/>
      <c r="AB72" s="1079"/>
      <c r="AC72" s="1079"/>
      <c r="AD72" s="1079"/>
      <c r="AE72" s="1079"/>
      <c r="AF72" s="1079"/>
      <c r="AG72" s="1080"/>
      <c r="AH72" s="1079"/>
      <c r="AI72" s="1079"/>
      <c r="AJ72" s="1079"/>
      <c r="AK72" s="1079"/>
      <c r="AL72" s="1079"/>
      <c r="AM72" s="1079"/>
      <c r="AN72" s="1079"/>
      <c r="AO72" s="1079"/>
      <c r="AP72" s="1079"/>
      <c r="AQ72" s="92"/>
    </row>
    <row r="73" spans="1:43">
      <c r="A73" s="991"/>
      <c r="B73" s="991"/>
      <c r="C73" s="1081" t="s">
        <v>596</v>
      </c>
      <c r="D73" s="1085" t="s">
        <v>597</v>
      </c>
      <c r="E73" s="1079"/>
      <c r="F73" s="1079"/>
      <c r="G73" s="1079"/>
      <c r="H73" s="1079"/>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80"/>
      <c r="AH73" s="1079"/>
      <c r="AI73" s="1079"/>
      <c r="AJ73" s="1079"/>
      <c r="AK73" s="1079"/>
      <c r="AL73" s="1079"/>
      <c r="AM73" s="1079"/>
      <c r="AN73" s="1079"/>
      <c r="AO73" s="1079"/>
      <c r="AP73" s="1079"/>
      <c r="AQ73" s="92"/>
    </row>
    <row r="74" spans="1:43">
      <c r="A74" s="991"/>
      <c r="B74" s="991"/>
      <c r="C74" s="1081" t="s">
        <v>599</v>
      </c>
      <c r="D74" s="1085" t="s">
        <v>600</v>
      </c>
      <c r="E74" s="1079"/>
      <c r="F74" s="1079"/>
      <c r="G74" s="1079"/>
      <c r="H74" s="1079"/>
      <c r="I74" s="1079"/>
      <c r="J74" s="1079"/>
      <c r="K74" s="1079"/>
      <c r="L74" s="1079"/>
      <c r="M74" s="1079"/>
      <c r="N74" s="1079"/>
      <c r="O74" s="1079"/>
      <c r="P74" s="1079"/>
      <c r="Q74" s="1079"/>
      <c r="R74" s="1079"/>
      <c r="S74" s="1079"/>
      <c r="T74" s="1079"/>
      <c r="U74" s="1079"/>
      <c r="V74" s="1079"/>
      <c r="W74" s="1079"/>
      <c r="X74" s="1079"/>
      <c r="Y74" s="1079"/>
      <c r="Z74" s="1079"/>
      <c r="AA74" s="1079"/>
      <c r="AB74" s="1079"/>
      <c r="AC74" s="1079"/>
      <c r="AD74" s="1079"/>
      <c r="AE74" s="1079"/>
      <c r="AF74" s="1079"/>
      <c r="AG74" s="1080"/>
      <c r="AH74" s="1079"/>
      <c r="AI74" s="1079"/>
      <c r="AJ74" s="1079"/>
      <c r="AK74" s="1079"/>
      <c r="AL74" s="1079"/>
      <c r="AM74" s="1079"/>
      <c r="AN74" s="1079"/>
      <c r="AO74" s="1079"/>
      <c r="AP74" s="1079"/>
      <c r="AQ74" s="92"/>
    </row>
    <row r="75" spans="1:43" ht="15.75" thickBot="1">
      <c r="A75" s="991"/>
      <c r="B75" s="991"/>
      <c r="C75" s="1086" t="s">
        <v>601</v>
      </c>
      <c r="D75" s="1087" t="s">
        <v>602</v>
      </c>
      <c r="E75" s="1079"/>
      <c r="F75" s="1079"/>
      <c r="G75" s="1079"/>
      <c r="H75" s="1079"/>
      <c r="I75" s="1079"/>
      <c r="J75" s="1079"/>
      <c r="K75" s="1079"/>
      <c r="L75" s="1079"/>
      <c r="M75" s="1079"/>
      <c r="N75" s="1079"/>
      <c r="O75" s="1079"/>
      <c r="P75" s="1079"/>
      <c r="Q75" s="1079"/>
      <c r="R75" s="1079"/>
      <c r="S75" s="1079"/>
      <c r="T75" s="1079"/>
      <c r="U75" s="1079"/>
      <c r="V75" s="1079"/>
      <c r="W75" s="1079"/>
      <c r="X75" s="1079"/>
      <c r="Y75" s="1079"/>
      <c r="Z75" s="1079"/>
      <c r="AA75" s="1079"/>
      <c r="AB75" s="1079"/>
      <c r="AC75" s="1079"/>
      <c r="AD75" s="1079"/>
      <c r="AE75" s="1079"/>
      <c r="AF75" s="1079"/>
      <c r="AG75" s="1080"/>
      <c r="AH75" s="1079"/>
      <c r="AI75" s="1079"/>
      <c r="AJ75" s="1079"/>
      <c r="AK75" s="1079"/>
      <c r="AL75" s="1079"/>
      <c r="AM75" s="1079"/>
      <c r="AN75" s="1079"/>
      <c r="AO75" s="1079"/>
      <c r="AP75" s="1079"/>
      <c r="AQ75" s="92"/>
    </row>
    <row r="77" spans="1:43">
      <c r="A77" s="352"/>
      <c r="B77" s="35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110"/>
      <c r="AH77" s="92"/>
      <c r="AI77" s="92"/>
      <c r="AJ77" s="92"/>
      <c r="AK77" s="92"/>
      <c r="AL77" s="92"/>
      <c r="AM77" s="92"/>
      <c r="AN77" s="92"/>
      <c r="AO77" s="92"/>
      <c r="AP77" s="92"/>
      <c r="AQ77" s="92"/>
    </row>
    <row r="78" spans="1:43">
      <c r="A78" s="352"/>
      <c r="B78" s="35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110"/>
      <c r="AH78" s="92"/>
      <c r="AI78" s="92"/>
      <c r="AJ78" s="92"/>
      <c r="AK78" s="92"/>
      <c r="AL78" s="92"/>
      <c r="AM78" s="92"/>
      <c r="AN78" s="92"/>
      <c r="AO78" s="92"/>
      <c r="AP78" s="92"/>
      <c r="AQ78" s="92"/>
    </row>
    <row r="79" spans="1:43">
      <c r="A79" s="352"/>
      <c r="B79" s="35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110"/>
      <c r="AH79" s="92"/>
      <c r="AI79" s="92"/>
      <c r="AJ79" s="92"/>
      <c r="AK79" s="92"/>
      <c r="AL79" s="92"/>
      <c r="AM79" s="92"/>
      <c r="AN79" s="92"/>
      <c r="AO79" s="92"/>
      <c r="AP79" s="92"/>
      <c r="AQ79" s="92"/>
    </row>
    <row r="80" spans="1:43">
      <c r="A80" s="352"/>
      <c r="B80" s="35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110"/>
      <c r="AH80" s="92"/>
      <c r="AI80" s="92"/>
      <c r="AJ80" s="92"/>
      <c r="AK80" s="92"/>
      <c r="AL80" s="92"/>
      <c r="AM80" s="92"/>
      <c r="AN80" s="92"/>
      <c r="AO80" s="92"/>
      <c r="AP80" s="92"/>
      <c r="AQ80" s="92"/>
    </row>
    <row r="81" spans="3:43">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110"/>
      <c r="AH81" s="92"/>
      <c r="AI81" s="92"/>
      <c r="AJ81" s="92"/>
      <c r="AK81" s="92"/>
      <c r="AL81" s="92"/>
      <c r="AM81" s="92"/>
      <c r="AN81" s="92"/>
      <c r="AO81" s="92"/>
      <c r="AP81" s="92"/>
      <c r="AQ81" s="92"/>
    </row>
  </sheetData>
  <mergeCells count="5">
    <mergeCell ref="A17:AP17"/>
    <mergeCell ref="A18:C18"/>
    <mergeCell ref="C67:D67"/>
    <mergeCell ref="B7:C7"/>
    <mergeCell ref="A12:A15"/>
  </mergeCells>
  <conditionalFormatting sqref="D19:G59">
    <cfRule type="cellIs" dxfId="54" priority="25" operator="equal">
      <formula>"R"</formula>
    </cfRule>
    <cfRule type="cellIs" dxfId="53" priority="26" operator="equal">
      <formula>"I"</formula>
    </cfRule>
    <cfRule type="cellIs" dxfId="52" priority="27" operator="equal">
      <formula>"DO"</formula>
    </cfRule>
    <cfRule type="cellIs" dxfId="51" priority="28" operator="equal">
      <formula>"D"</formula>
    </cfRule>
  </conditionalFormatting>
  <conditionalFormatting sqref="H19">
    <cfRule type="cellIs" dxfId="50" priority="5" operator="equal">
      <formula>"R"</formula>
    </cfRule>
    <cfRule type="cellIs" dxfId="49" priority="6" operator="equal">
      <formula>"I"</formula>
    </cfRule>
    <cfRule type="cellIs" dxfId="48" priority="7" operator="equal">
      <formula>"DO"</formula>
    </cfRule>
    <cfRule type="cellIs" dxfId="47" priority="8" operator="equal">
      <formula>"D"</formula>
    </cfRule>
  </conditionalFormatting>
  <conditionalFormatting sqref="H22:H59">
    <cfRule type="cellIs" dxfId="46" priority="1" operator="equal">
      <formula>"R"</formula>
    </cfRule>
    <cfRule type="cellIs" dxfId="45" priority="2" operator="equal">
      <formula>"I"</formula>
    </cfRule>
    <cfRule type="cellIs" dxfId="44" priority="3" operator="equal">
      <formula>"DO"</formula>
    </cfRule>
    <cfRule type="cellIs" dxfId="43" priority="4" operator="equal">
      <formula>"D"</formula>
    </cfRule>
  </conditionalFormatting>
  <conditionalFormatting sqref="I19:AF59">
    <cfRule type="cellIs" dxfId="42" priority="9" operator="equal">
      <formula>"R"</formula>
    </cfRule>
    <cfRule type="cellIs" dxfId="41" priority="10" operator="equal">
      <formula>"I"</formula>
    </cfRule>
    <cfRule type="cellIs" dxfId="40" priority="11" operator="equal">
      <formula>"DO"</formula>
    </cfRule>
    <cfRule type="cellIs" dxfId="39" priority="12" operator="equal">
      <formula>"D"</formula>
    </cfRule>
  </conditionalFormatting>
  <conditionalFormatting sqref="V19:W58 AL19:AP58 AL59:AN59 AP59">
    <cfRule type="cellIs" dxfId="38" priority="98" operator="equal">
      <formula>"I"</formula>
    </cfRule>
    <cfRule type="cellIs" dxfId="37" priority="99" operator="equal">
      <formula>"DO"</formula>
    </cfRule>
    <cfRule type="cellIs" dxfId="36" priority="100" operator="equal">
      <formula>"D"</formula>
    </cfRule>
    <cfRule type="cellIs" dxfId="35" priority="97" operator="equal">
      <formula>"R"</formula>
    </cfRule>
  </conditionalFormatting>
  <conditionalFormatting sqref="AG19:AG27">
    <cfRule type="cellIs" dxfId="34" priority="29" operator="equal">
      <formula>"R"</formula>
    </cfRule>
    <cfRule type="cellIs" dxfId="33" priority="30" operator="equal">
      <formula>"I"</formula>
    </cfRule>
    <cfRule type="cellIs" dxfId="32" priority="32" operator="equal">
      <formula>"D"</formula>
    </cfRule>
    <cfRule type="cellIs" dxfId="31" priority="31" operator="equal">
      <formula>"DO"</formula>
    </cfRule>
  </conditionalFormatting>
  <conditionalFormatting sqref="AG29 AG31 AG33:AG35 AG37:AG45 AG47 AG49:AG51 AG53 AG55">
    <cfRule type="cellIs" dxfId="30" priority="45" operator="equal">
      <formula>"R"</formula>
    </cfRule>
    <cfRule type="cellIs" dxfId="29" priority="46" operator="equal">
      <formula>"I"</formula>
    </cfRule>
    <cfRule type="cellIs" dxfId="28" priority="47" operator="equal">
      <formula>"DO"</formula>
    </cfRule>
    <cfRule type="cellIs" dxfId="27" priority="48" operator="equal">
      <formula>"D"</formula>
    </cfRule>
  </conditionalFormatting>
  <conditionalFormatting sqref="AG58:AG59">
    <cfRule type="cellIs" dxfId="26" priority="41" operator="equal">
      <formula>"R"</formula>
    </cfRule>
    <cfRule type="cellIs" dxfId="25" priority="42" operator="equal">
      <formula>"I"</formula>
    </cfRule>
    <cfRule type="cellIs" dxfId="24" priority="43" operator="equal">
      <formula>"DO"</formula>
    </cfRule>
    <cfRule type="cellIs" dxfId="23" priority="44" operator="equal">
      <formula>"D"</formula>
    </cfRule>
  </conditionalFormatting>
  <conditionalFormatting sqref="AJ19:AK19 AI20:AK21 AJ22:AK25 AI26:AK26 AJ27:AK30 AI31:AK31 AJ32:AK33 AI34:AK34 AJ35:AK35 AI36:AK45 AJ46:AK46 AI47:AK47 AJ48:AK48 AI49:AK51 AJ52:AK52 AI53:AK56 AJ57:AK57 AI58:AK59">
    <cfRule type="cellIs" dxfId="22" priority="39" operator="equal">
      <formula>"DO"</formula>
    </cfRule>
    <cfRule type="cellIs" dxfId="21" priority="40" operator="equal">
      <formula>"D"</formula>
    </cfRule>
    <cfRule type="cellIs" dxfId="20" priority="37" operator="equal">
      <formula>"R"</formula>
    </cfRule>
    <cfRule type="cellIs" dxfId="19" priority="38" operator="equal">
      <formula>"I"</formula>
    </cfRule>
  </conditionalFormatting>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8" ma:contentTypeDescription="Create a new document." ma:contentTypeScope="" ma:versionID="98fbed3be0906e7c034090e20ce67556">
  <xsd:schema xmlns:xsd="http://www.w3.org/2001/XMLSchema" xmlns:xs="http://www.w3.org/2001/XMLSchema" xmlns:p="http://schemas.microsoft.com/office/2006/metadata/properties" xmlns:ns2="5dd7d9a2-19fe-4da7-b1b5-7993cafc840d" xmlns:ns3="57ee3a66-b82c-4b3c-91e1-749e7191f455" xmlns:ns4="d8b21993-ce11-4ddf-a65b-24cbd7bc94d0" targetNamespace="http://schemas.microsoft.com/office/2006/metadata/properties" ma:root="true" ma:fieldsID="47c5fe0060062f2dadd7ed98f08d20f1" ns2:_="" ns3:_="" ns4:_="">
    <xsd:import namespace="5dd7d9a2-19fe-4da7-b1b5-7993cafc840d"/>
    <xsd:import namespace="57ee3a66-b82c-4b3c-91e1-749e7191f45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b21993-ce11-4ddf-a65b-24cbd7bc94d0" xsi:nil="true"/>
    <lcf76f155ced4ddcb4097134ff3c332f xmlns="57ee3a66-b82c-4b3c-91e1-749e7191f455">
      <Terms xmlns="http://schemas.microsoft.com/office/infopath/2007/PartnerControls"/>
    </lcf76f155ced4ddcb4097134ff3c332f>
    <SharedWithUsers xmlns="5dd7d9a2-19fe-4da7-b1b5-7993cafc840d">
      <UserInfo>
        <DisplayName>Bernardo Nascimento</DisplayName>
        <AccountId>1702</AccountId>
        <AccountType/>
      </UserInfo>
      <UserInfo>
        <DisplayName>Anna Kulik</DisplayName>
        <AccountId>60</AccountId>
        <AccountType/>
      </UserInfo>
      <UserInfo>
        <DisplayName>Nicholas Mallia</DisplayName>
        <AccountId>596</AccountId>
        <AccountType/>
      </UserInfo>
      <UserInfo>
        <DisplayName>Enrica Cremonini</DisplayName>
        <AccountId>2581</AccountId>
        <AccountType/>
      </UserInfo>
      <UserInfo>
        <DisplayName>Barbara Domenici</DisplayName>
        <AccountId>95</AccountId>
        <AccountType/>
      </UserInfo>
      <UserInfo>
        <DisplayName>Irina Bussoli</DisplayName>
        <AccountId>13</AccountId>
        <AccountType/>
      </UserInfo>
    </SharedWithUsers>
  </documentManagement>
</p:properties>
</file>

<file path=customXml/item4.xml>��
</file>

<file path=customXml/itemProps1.xml><?xml version="1.0" encoding="utf-8"?>
<ds:datastoreItem xmlns:ds="http://schemas.openxmlformats.org/officeDocument/2006/customXml" ds:itemID="{309BCFE1-0A42-4334-A7D7-0A33CC415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d8b21993-ce11-4ddf-a65b-24cbd7bc9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B6415F-CCFE-40C8-88D3-B618F0A3207F}">
  <ds:schemaRefs>
    <ds:schemaRef ds:uri="http://schemas.microsoft.com/sharepoint/v3/contenttype/forms"/>
  </ds:schemaRefs>
</ds:datastoreItem>
</file>

<file path=customXml/itemProps3.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 ds:uri="d8b21993-ce11-4ddf-a65b-24cbd7bc94d0"/>
    <ds:schemaRef ds:uri="57ee3a66-b82c-4b3c-91e1-749e7191f455"/>
    <ds:schemaRef ds:uri="5dd7d9a2-19fe-4da7-b1b5-7993cafc840d"/>
  </ds:schemaRefs>
</ds:datastoreItem>
</file>

<file path=customXml/itemProps4.xml><?xml version="1.0" encoding="utf-8"?>
<ds:datastoreItem xmlns:ds="http://schemas.openxmlformats.org/officeDocument/2006/customXml" ds:itemID="{14BEF856-FDA6-488F-ABAB-E12033B51BD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9</vt:i4>
      </vt:variant>
    </vt:vector>
  </HeadingPairs>
  <TitlesOfParts>
    <vt:vector size="9" baseType="lpstr">
      <vt:lpstr>1. General Information</vt:lpstr>
      <vt:lpstr>2. Governance</vt:lpstr>
      <vt:lpstr>3. Participants</vt:lpstr>
      <vt:lpstr>4. Revenues</vt:lpstr>
      <vt:lpstr>5. Custody</vt:lpstr>
      <vt:lpstr>6. Corporate actions</vt:lpstr>
      <vt:lpstr>7. Financial instr. &amp; account</vt:lpstr>
      <vt:lpstr>8. Services</vt:lpstr>
      <vt:lpstr>9A. Links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cp:lastPrinted>2024-12-02T13:43:16Z</cp:lastPrinted>
  <dcterms:created xsi:type="dcterms:W3CDTF">2020-05-04T12:44:54Z</dcterms:created>
  <dcterms:modified xsi:type="dcterms:W3CDTF">2025-01-17T14:38:06Z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y fmtid="{D5CDD505-2E9C-101B-9397-08002B2CF9AE}" pid="18" name="MediaServiceImageTags">
    <vt:lpwstr/>
  </property>
</Properties>
</file>