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threadedComments/threadedComment1.xml" ContentType="application/vnd.ms-excel.threaded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530"/>
  <workbookPr codeName="ThisWorkbook"/>
  <mc:AlternateContent xmlns:mc="http://schemas.openxmlformats.org/markup-compatibility/2006">
    <mc:Choice Requires="x15">
      <x15ac:absPath xmlns:x15ac="http://schemas.microsoft.com/office/spreadsheetml/2010/11/ac" url="https://ecsdaeu.sharepoint.com/dossiers/3. Projects/Members Data/2. Database and Stats/1. ECSDA Database/2. Online database/2. Data collection/2018 data/"/>
    </mc:Choice>
  </mc:AlternateContent>
  <xr:revisionPtr revIDLastSave="187" documentId="114_{0DAE987C-2699-4879-B323-9C6C30235FAC}" xr6:coauthVersionLast="46" xr6:coauthVersionMax="46" xr10:uidLastSave="{01C48501-E6B1-4726-B472-2BD1B9CC1F59}"/>
  <bookViews>
    <workbookView xWindow="-108" yWindow="-108" windowWidth="23256" windowHeight="12576" tabRatio="764" activeTab="4" xr2:uid="{00000000-000D-0000-FFFF-FFFF00000000}"/>
  </bookViews>
  <sheets>
    <sheet name="1. General Information" sheetId="3" r:id="rId1"/>
    <sheet name="2. Governance" sheetId="4" r:id="rId2"/>
    <sheet name="3. Participants" sheetId="8" r:id="rId3"/>
    <sheet name="4. Revenues" sheetId="9" r:id="rId4"/>
    <sheet name="5. Custody 2018" sheetId="10" r:id="rId5"/>
    <sheet name="6. Corporate actions" sheetId="11" r:id="rId6"/>
    <sheet name="7. Financial Instr. &amp; accounts" sheetId="16" r:id="rId7"/>
    <sheet name="8. Services" sheetId="14" r:id="rId8"/>
  </sheets>
  <definedNames>
    <definedName name="_xlnm._FilterDatabase" localSheetId="0" hidden="1">'1. General Information'!$A$6:$J$43</definedName>
    <definedName name="ACG">#REF!</definedName>
    <definedName name="ECSD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21" i="10" l="1"/>
  <c r="G55" i="10" l="1"/>
  <c r="Z103" i="10"/>
  <c r="M198" i="16" l="1"/>
  <c r="N198" i="16"/>
  <c r="K13" i="8" l="1"/>
  <c r="Y18" i="10"/>
  <c r="Y27" i="10" l="1"/>
  <c r="G112" i="10" l="1"/>
  <c r="E45" i="14" l="1"/>
  <c r="F45" i="14"/>
  <c r="G45" i="14"/>
  <c r="H45" i="14"/>
  <c r="I45" i="14"/>
  <c r="J45" i="14"/>
  <c r="K45" i="14"/>
  <c r="L45" i="14"/>
  <c r="M45" i="14"/>
  <c r="N45" i="14"/>
  <c r="O45" i="14"/>
  <c r="D45" i="14"/>
  <c r="G115" i="10" l="1"/>
  <c r="U45" i="10" l="1"/>
  <c r="P25" i="10"/>
  <c r="S18" i="10"/>
  <c r="M18" i="10"/>
  <c r="Z16" i="10"/>
  <c r="K29" i="8" l="1"/>
  <c r="K27" i="8" l="1"/>
  <c r="H17" i="9" l="1"/>
  <c r="G138" i="4"/>
  <c r="F138" i="4"/>
  <c r="E138" i="4"/>
  <c r="G137" i="4"/>
  <c r="G136" i="4"/>
  <c r="G135" i="4"/>
  <c r="G134" i="4"/>
  <c r="G133" i="4"/>
  <c r="G132" i="4"/>
  <c r="G131" i="4"/>
  <c r="G130" i="4"/>
  <c r="G129" i="4"/>
  <c r="E23" i="11" l="1"/>
  <c r="I21" i="9"/>
  <c r="G31" i="10" l="1"/>
  <c r="G85" i="10" l="1"/>
  <c r="Z67" i="10"/>
  <c r="Z64" i="10"/>
  <c r="Z52" i="10" l="1"/>
  <c r="G52" i="10"/>
  <c r="Z43" i="10"/>
  <c r="G37" i="10"/>
  <c r="Z13" i="10"/>
  <c r="Q13" i="10"/>
  <c r="G97" i="10" l="1"/>
  <c r="G100" i="10"/>
  <c r="G118" i="10"/>
  <c r="G13" i="10"/>
  <c r="G10" i="10"/>
  <c r="I7" i="9"/>
  <c r="I6" i="9"/>
  <c r="I41" i="9"/>
  <c r="I35" i="9"/>
  <c r="H35" i="9"/>
  <c r="G76" i="10"/>
  <c r="I10" i="9" l="1"/>
  <c r="I42" i="9"/>
  <c r="I40" i="9"/>
  <c r="I37" i="9"/>
  <c r="I36" i="9"/>
  <c r="I34" i="9"/>
  <c r="I32" i="9"/>
  <c r="H30" i="9"/>
  <c r="I31" i="9" l="1"/>
  <c r="I11" i="9" l="1"/>
  <c r="I15" i="9"/>
  <c r="I20" i="9"/>
  <c r="X69" i="10" l="1"/>
  <c r="O69" i="10"/>
  <c r="P69" i="10" s="1"/>
  <c r="Y68" i="10"/>
  <c r="P68" i="10"/>
  <c r="Y67" i="10"/>
  <c r="P67" i="10"/>
  <c r="K31" i="3"/>
  <c r="L31" i="3"/>
  <c r="Y69" i="10" l="1"/>
  <c r="O81" i="10"/>
  <c r="N81" i="10"/>
  <c r="M81" i="10"/>
  <c r="L81" i="10"/>
  <c r="K81" i="10"/>
  <c r="J81" i="10"/>
  <c r="G258" i="4"/>
  <c r="F258" i="4"/>
  <c r="E258" i="4"/>
  <c r="G257" i="4"/>
  <c r="G256" i="4"/>
  <c r="G255" i="4"/>
  <c r="G254" i="4"/>
  <c r="G253" i="4"/>
  <c r="G252" i="4"/>
  <c r="G251" i="4"/>
  <c r="G250" i="4"/>
  <c r="G249" i="4"/>
  <c r="N90" i="10" l="1"/>
  <c r="J90" i="10"/>
  <c r="H32" i="9"/>
  <c r="F288" i="4"/>
  <c r="E288" i="4"/>
  <c r="G287" i="4"/>
  <c r="G286" i="4"/>
  <c r="G285" i="4"/>
  <c r="G284" i="4"/>
  <c r="G283" i="4"/>
  <c r="G280" i="4"/>
  <c r="G288" i="4" l="1"/>
  <c r="N43" i="16" l="1"/>
  <c r="G338" i="4"/>
  <c r="F338" i="4"/>
  <c r="E338" i="4"/>
  <c r="G337" i="4"/>
  <c r="G336" i="4"/>
  <c r="G335" i="4"/>
  <c r="G334" i="4"/>
  <c r="G333" i="4"/>
  <c r="G332" i="4"/>
  <c r="G331" i="4"/>
  <c r="G330" i="4"/>
  <c r="G329" i="4"/>
  <c r="X57" i="10" l="1"/>
  <c r="W57" i="10"/>
  <c r="V57" i="10"/>
  <c r="U57" i="10"/>
  <c r="T57" i="10"/>
  <c r="S57" i="10"/>
  <c r="O57" i="10"/>
  <c r="N57" i="10"/>
  <c r="M57" i="10"/>
  <c r="L57" i="10"/>
  <c r="K57" i="10"/>
  <c r="J57" i="10"/>
  <c r="G178" i="4"/>
  <c r="F178" i="4"/>
  <c r="E178" i="4"/>
  <c r="G177" i="4"/>
  <c r="G176" i="4"/>
  <c r="G175" i="4"/>
  <c r="G174" i="4"/>
  <c r="G173" i="4"/>
  <c r="G172" i="4"/>
  <c r="G171" i="4"/>
  <c r="G170" i="4"/>
  <c r="G169" i="4"/>
  <c r="K67" i="8" l="1"/>
  <c r="K57" i="8"/>
  <c r="N51" i="10" l="1"/>
  <c r="K33" i="8" l="1"/>
  <c r="K51" i="8"/>
  <c r="K7" i="8" l="1"/>
  <c r="H40" i="9" l="1"/>
  <c r="X39" i="10" l="1"/>
  <c r="W39" i="10"/>
  <c r="V39" i="10"/>
  <c r="U39" i="10"/>
  <c r="T39" i="10"/>
  <c r="S39" i="10"/>
  <c r="O39" i="10"/>
  <c r="N39" i="10"/>
  <c r="M39" i="10"/>
  <c r="L39" i="10"/>
  <c r="K39" i="10"/>
  <c r="J39" i="10"/>
  <c r="Y38" i="10"/>
  <c r="P38" i="10"/>
  <c r="Y37" i="10"/>
  <c r="P37" i="10"/>
  <c r="H15" i="9"/>
  <c r="G118" i="4"/>
  <c r="F118" i="4"/>
  <c r="E118" i="4"/>
  <c r="G117" i="4"/>
  <c r="G116" i="4"/>
  <c r="G115" i="4"/>
  <c r="G114" i="4"/>
  <c r="G113" i="4"/>
  <c r="G112" i="4"/>
  <c r="G111" i="4"/>
  <c r="G110" i="4"/>
  <c r="G109" i="4"/>
  <c r="P39" i="10" l="1"/>
  <c r="Q37" i="10" s="1"/>
  <c r="Y39" i="10"/>
  <c r="Z37" i="10" s="1"/>
  <c r="X75" i="10"/>
  <c r="W75" i="10"/>
  <c r="V75" i="10"/>
  <c r="U75" i="10"/>
  <c r="T75" i="10"/>
  <c r="S75" i="10"/>
  <c r="O75" i="10"/>
  <c r="N75" i="10"/>
  <c r="M75" i="10"/>
  <c r="L75" i="10"/>
  <c r="K75" i="10"/>
  <c r="J75" i="10"/>
  <c r="Y74" i="10"/>
  <c r="P74" i="10"/>
  <c r="Y73" i="10"/>
  <c r="P73" i="10"/>
  <c r="H27" i="9"/>
  <c r="G238" i="4"/>
  <c r="F238" i="4"/>
  <c r="E238" i="4"/>
  <c r="G237" i="4"/>
  <c r="G236" i="4"/>
  <c r="G235" i="4"/>
  <c r="G234" i="4"/>
  <c r="G233" i="4"/>
  <c r="G232" i="4"/>
  <c r="G231" i="4"/>
  <c r="G230" i="4"/>
  <c r="G229" i="4"/>
  <c r="P75" i="10" l="1"/>
  <c r="Q73" i="10" s="1"/>
  <c r="Y75" i="10"/>
  <c r="Z73" i="10" s="1"/>
  <c r="L49" i="8"/>
  <c r="X114" i="10" l="1"/>
  <c r="W114" i="10"/>
  <c r="V114" i="10"/>
  <c r="U114" i="10"/>
  <c r="S114" i="10"/>
  <c r="O114" i="10"/>
  <c r="N114" i="10"/>
  <c r="M114" i="10"/>
  <c r="L114" i="10"/>
  <c r="K114" i="10"/>
  <c r="J114" i="10"/>
  <c r="Y113" i="10"/>
  <c r="P113" i="10"/>
  <c r="Y112" i="10"/>
  <c r="P112" i="10"/>
  <c r="G368" i="4"/>
  <c r="F368" i="4"/>
  <c r="E368" i="4"/>
  <c r="G367" i="4"/>
  <c r="G366" i="4"/>
  <c r="G365" i="4"/>
  <c r="G364" i="4"/>
  <c r="G363" i="4"/>
  <c r="G362" i="4"/>
  <c r="G361" i="4"/>
  <c r="G360" i="4"/>
  <c r="G359" i="4"/>
  <c r="Y114" i="10" l="1"/>
  <c r="Z112" i="10" s="1"/>
  <c r="P114" i="10"/>
  <c r="Q112" i="10" s="1"/>
  <c r="V87" i="10"/>
  <c r="U87" i="10"/>
  <c r="M87" i="10"/>
  <c r="L87" i="10"/>
  <c r="P87" i="10" s="1"/>
  <c r="Q85" i="10" s="1"/>
  <c r="Y86" i="10"/>
  <c r="P86" i="10"/>
  <c r="Y85" i="10"/>
  <c r="P85" i="10"/>
  <c r="H31" i="9"/>
  <c r="G278" i="4"/>
  <c r="F278" i="4"/>
  <c r="E278" i="4"/>
  <c r="G277" i="4"/>
  <c r="G276" i="4"/>
  <c r="G275" i="4"/>
  <c r="G274" i="4"/>
  <c r="G273" i="4"/>
  <c r="G272" i="4"/>
  <c r="G271" i="4"/>
  <c r="G270" i="4"/>
  <c r="G269" i="4"/>
  <c r="Y87" i="10" l="1"/>
  <c r="Z85" i="10" s="1"/>
  <c r="X99" i="10"/>
  <c r="W99" i="10"/>
  <c r="V99" i="10"/>
  <c r="U99" i="10"/>
  <c r="T99" i="10"/>
  <c r="S99" i="10"/>
  <c r="O99" i="10"/>
  <c r="N99" i="10"/>
  <c r="M99" i="10"/>
  <c r="L99" i="10"/>
  <c r="K99" i="10"/>
  <c r="J99" i="10"/>
  <c r="Y98" i="10"/>
  <c r="P98" i="10"/>
  <c r="Y97" i="10"/>
  <c r="P97" i="10"/>
  <c r="F318" i="4"/>
  <c r="E318" i="4"/>
  <c r="G317" i="4"/>
  <c r="G316" i="4"/>
  <c r="G315" i="4"/>
  <c r="G314" i="4"/>
  <c r="G313" i="4"/>
  <c r="G312" i="4"/>
  <c r="G311" i="4"/>
  <c r="G310" i="4"/>
  <c r="P99" i="10" l="1"/>
  <c r="Q97" i="10" s="1"/>
  <c r="Y99" i="10"/>
  <c r="Z97" i="10" s="1"/>
  <c r="G318" i="4"/>
  <c r="X9" i="10"/>
  <c r="W9" i="10"/>
  <c r="V9" i="10"/>
  <c r="U9" i="10"/>
  <c r="T9" i="10"/>
  <c r="S9" i="10"/>
  <c r="O9" i="10"/>
  <c r="N9" i="10"/>
  <c r="M9" i="10"/>
  <c r="L9" i="10"/>
  <c r="K9" i="10"/>
  <c r="J9" i="10"/>
  <c r="Y8" i="10"/>
  <c r="P8" i="10"/>
  <c r="Y7" i="10"/>
  <c r="P7" i="10"/>
  <c r="H5" i="9"/>
  <c r="G18" i="4"/>
  <c r="F18" i="4"/>
  <c r="E18" i="4"/>
  <c r="G17" i="4"/>
  <c r="G16" i="4"/>
  <c r="G15" i="4"/>
  <c r="G14" i="4"/>
  <c r="G13" i="4"/>
  <c r="G12" i="4"/>
  <c r="G11" i="4"/>
  <c r="G10" i="4"/>
  <c r="G9" i="4"/>
  <c r="Y9" i="10" l="1"/>
  <c r="Z7" i="10" s="1"/>
  <c r="P9" i="10"/>
  <c r="Q7" i="10" s="1"/>
  <c r="X96" i="10"/>
  <c r="W96" i="10"/>
  <c r="V96" i="10"/>
  <c r="U96" i="10"/>
  <c r="T96" i="10"/>
  <c r="S96" i="10"/>
  <c r="O96" i="10"/>
  <c r="N96" i="10"/>
  <c r="M96" i="10"/>
  <c r="L96" i="10"/>
  <c r="K96" i="10"/>
  <c r="J96" i="10"/>
  <c r="G94" i="10"/>
  <c r="F94" i="10"/>
  <c r="E94" i="10"/>
  <c r="H34" i="9"/>
  <c r="G308" i="4"/>
  <c r="F308" i="4"/>
  <c r="E308" i="4"/>
  <c r="G307" i="4"/>
  <c r="G306" i="4"/>
  <c r="G305" i="4"/>
  <c r="G304" i="4"/>
  <c r="G303" i="4"/>
  <c r="G302" i="4"/>
  <c r="G301" i="4"/>
  <c r="G300" i="4"/>
  <c r="G299" i="4"/>
  <c r="P96" i="10" l="1"/>
  <c r="Q94" i="10" s="1"/>
  <c r="Y96" i="10"/>
  <c r="Z94" i="10" s="1"/>
  <c r="X54" i="10"/>
  <c r="W54" i="10"/>
  <c r="V54" i="10"/>
  <c r="U54" i="10"/>
  <c r="T54" i="10"/>
  <c r="S54" i="10"/>
  <c r="O54" i="10"/>
  <c r="N54" i="10"/>
  <c r="M54" i="10"/>
  <c r="L54" i="10"/>
  <c r="K54" i="10"/>
  <c r="J54" i="10"/>
  <c r="Y53" i="10"/>
  <c r="P53" i="10"/>
  <c r="Y52" i="10"/>
  <c r="P52" i="10"/>
  <c r="H20" i="9"/>
  <c r="G168" i="4"/>
  <c r="F168" i="4"/>
  <c r="E168" i="4"/>
  <c r="G167" i="4"/>
  <c r="G166" i="4"/>
  <c r="G165" i="4"/>
  <c r="G164" i="4"/>
  <c r="G163" i="4"/>
  <c r="G162" i="4"/>
  <c r="G161" i="4"/>
  <c r="G160" i="4"/>
  <c r="G159" i="4"/>
  <c r="P54" i="10" l="1"/>
  <c r="Q52" i="10" s="1"/>
  <c r="Y54" i="10"/>
  <c r="H18" i="9" l="1"/>
  <c r="H9" i="9"/>
  <c r="G268" i="4"/>
  <c r="F268" i="4"/>
  <c r="E268" i="4"/>
  <c r="G267" i="4"/>
  <c r="G266" i="4"/>
  <c r="G265" i="4"/>
  <c r="G264" i="4"/>
  <c r="G263" i="4"/>
  <c r="G262" i="4"/>
  <c r="G261" i="4"/>
  <c r="G260" i="4"/>
  <c r="G259" i="4"/>
  <c r="G148" i="4"/>
  <c r="F148" i="4"/>
  <c r="E148" i="4"/>
  <c r="G147" i="4"/>
  <c r="G146" i="4"/>
  <c r="G145" i="4"/>
  <c r="G144" i="4"/>
  <c r="G143" i="4"/>
  <c r="G142" i="4"/>
  <c r="G141" i="4"/>
  <c r="G140" i="4"/>
  <c r="G139" i="4"/>
  <c r="G58" i="4"/>
  <c r="F58" i="4"/>
  <c r="E58" i="4"/>
  <c r="G57" i="4"/>
  <c r="G56" i="4"/>
  <c r="G55" i="4"/>
  <c r="G54" i="4"/>
  <c r="G53" i="4"/>
  <c r="G52" i="4"/>
  <c r="G51" i="4"/>
  <c r="G50" i="4"/>
  <c r="G49" i="4"/>
  <c r="L19" i="3"/>
  <c r="K19" i="3"/>
  <c r="X51" i="10" l="1"/>
  <c r="W51" i="10"/>
  <c r="V51" i="10"/>
  <c r="U51" i="10"/>
  <c r="T51" i="10"/>
  <c r="S51" i="10"/>
  <c r="O51" i="10"/>
  <c r="M51" i="10"/>
  <c r="L51" i="10"/>
  <c r="K51" i="10"/>
  <c r="J51" i="10"/>
  <c r="Y50" i="10"/>
  <c r="P50" i="10"/>
  <c r="Y49" i="10"/>
  <c r="P49" i="10"/>
  <c r="H19" i="9"/>
  <c r="G158" i="4"/>
  <c r="F158" i="4"/>
  <c r="E158" i="4"/>
  <c r="G157" i="4"/>
  <c r="G156" i="4"/>
  <c r="G155" i="4"/>
  <c r="G154" i="4"/>
  <c r="G153" i="4"/>
  <c r="G152" i="4"/>
  <c r="G151" i="4"/>
  <c r="G150" i="4"/>
  <c r="G149" i="4"/>
  <c r="Y51" i="10" l="1"/>
  <c r="Z49" i="10" s="1"/>
  <c r="P51" i="10"/>
  <c r="Q49" i="10" s="1"/>
  <c r="X120" i="10"/>
  <c r="W120" i="10"/>
  <c r="V120" i="10"/>
  <c r="U120" i="10"/>
  <c r="T120" i="10"/>
  <c r="S120" i="10"/>
  <c r="O120" i="10"/>
  <c r="N120" i="10"/>
  <c r="M120" i="10"/>
  <c r="L120" i="10"/>
  <c r="K120" i="10"/>
  <c r="J120" i="10"/>
  <c r="Y119" i="10"/>
  <c r="P119" i="10"/>
  <c r="Y118" i="10"/>
  <c r="P118" i="10"/>
  <c r="H42" i="9"/>
  <c r="G388" i="4"/>
  <c r="F388" i="4"/>
  <c r="E388" i="4"/>
  <c r="G387" i="4"/>
  <c r="G386" i="4"/>
  <c r="G385" i="4"/>
  <c r="G384" i="4"/>
  <c r="G383" i="4"/>
  <c r="G382" i="4"/>
  <c r="G381" i="4"/>
  <c r="G380" i="4"/>
  <c r="G379" i="4"/>
  <c r="Y120" i="10" l="1"/>
  <c r="Z118" i="10" s="1"/>
  <c r="P120" i="10"/>
  <c r="Q118" i="10" s="1"/>
  <c r="X117" i="10"/>
  <c r="W117" i="10"/>
  <c r="V117" i="10"/>
  <c r="U117" i="10"/>
  <c r="T117" i="10"/>
  <c r="S117" i="10"/>
  <c r="O117" i="10"/>
  <c r="N117" i="10"/>
  <c r="M117" i="10"/>
  <c r="L117" i="10"/>
  <c r="K117" i="10"/>
  <c r="J117" i="10"/>
  <c r="Y116" i="10"/>
  <c r="P116" i="10"/>
  <c r="Y115" i="10"/>
  <c r="P115" i="10"/>
  <c r="H41" i="9"/>
  <c r="G378" i="4"/>
  <c r="F378" i="4"/>
  <c r="E378" i="4"/>
  <c r="G377" i="4"/>
  <c r="G376" i="4"/>
  <c r="G375" i="4"/>
  <c r="G374" i="4"/>
  <c r="G373" i="4"/>
  <c r="G372" i="4"/>
  <c r="G371" i="4"/>
  <c r="G370" i="4"/>
  <c r="G369" i="4"/>
  <c r="Y117" i="10" l="1"/>
  <c r="Z115" i="10" s="1"/>
  <c r="P117" i="10"/>
  <c r="Q115" i="10" s="1"/>
  <c r="X108" i="10"/>
  <c r="W108" i="10"/>
  <c r="V108" i="10"/>
  <c r="U108" i="10"/>
  <c r="T108" i="10"/>
  <c r="S108" i="10"/>
  <c r="O108" i="10"/>
  <c r="N108" i="10"/>
  <c r="M108" i="10"/>
  <c r="L108" i="10"/>
  <c r="K108" i="10"/>
  <c r="J108" i="10"/>
  <c r="Y107" i="10"/>
  <c r="P107" i="10"/>
  <c r="Y106" i="10"/>
  <c r="P106" i="10"/>
  <c r="H38" i="9"/>
  <c r="H39" i="9"/>
  <c r="G348" i="4"/>
  <c r="F348" i="4"/>
  <c r="E348" i="4"/>
  <c r="G347" i="4"/>
  <c r="G346" i="4"/>
  <c r="G345" i="4"/>
  <c r="G344" i="4"/>
  <c r="G343" i="4"/>
  <c r="G342" i="4"/>
  <c r="G341" i="4"/>
  <c r="G340" i="4"/>
  <c r="G339" i="4"/>
  <c r="Y108" i="10" l="1"/>
  <c r="Z106" i="10" s="1"/>
  <c r="P108" i="10"/>
  <c r="Q106" i="10" s="1"/>
  <c r="X78" i="10"/>
  <c r="W78" i="10"/>
  <c r="V78" i="10"/>
  <c r="U78" i="10"/>
  <c r="T78" i="10"/>
  <c r="S78" i="10"/>
  <c r="O78" i="10"/>
  <c r="N78" i="10"/>
  <c r="M78" i="10"/>
  <c r="L78" i="10"/>
  <c r="K78" i="10"/>
  <c r="J78" i="10"/>
  <c r="Y77" i="10"/>
  <c r="P77" i="10"/>
  <c r="Y76" i="10"/>
  <c r="P76" i="10"/>
  <c r="H28" i="9"/>
  <c r="I28" i="9" s="1"/>
  <c r="I43" i="9" s="1"/>
  <c r="G248" i="4"/>
  <c r="F248" i="4"/>
  <c r="E248" i="4"/>
  <c r="G247" i="4"/>
  <c r="G246" i="4"/>
  <c r="G245" i="4"/>
  <c r="G244" i="4"/>
  <c r="G243" i="4"/>
  <c r="G242" i="4"/>
  <c r="G241" i="4"/>
  <c r="G240" i="4"/>
  <c r="G239" i="4"/>
  <c r="Y78" i="10" l="1"/>
  <c r="Z76" i="10" s="1"/>
  <c r="P78" i="10"/>
  <c r="Q76" i="10" s="1"/>
  <c r="X72" i="10" l="1"/>
  <c r="W72" i="10"/>
  <c r="V72" i="10"/>
  <c r="U72" i="10"/>
  <c r="T72" i="10"/>
  <c r="S72" i="10"/>
  <c r="O72" i="10"/>
  <c r="N72" i="10"/>
  <c r="M72" i="10"/>
  <c r="L72" i="10"/>
  <c r="K72" i="10"/>
  <c r="J72" i="10"/>
  <c r="E70" i="10"/>
  <c r="E121" i="10" s="1"/>
  <c r="H26" i="9"/>
  <c r="G228" i="4"/>
  <c r="F228" i="4"/>
  <c r="E228" i="4"/>
  <c r="G227" i="4"/>
  <c r="G226" i="4"/>
  <c r="G225" i="4"/>
  <c r="G224" i="4"/>
  <c r="G223" i="4"/>
  <c r="G222" i="4"/>
  <c r="G221" i="4"/>
  <c r="G220" i="4"/>
  <c r="G219" i="4"/>
  <c r="P72" i="10" l="1"/>
  <c r="Y72" i="10"/>
  <c r="Z70" i="10" s="1"/>
  <c r="X63" i="10"/>
  <c r="W63" i="10"/>
  <c r="V63" i="10"/>
  <c r="U63" i="10"/>
  <c r="T63" i="10"/>
  <c r="S63" i="10"/>
  <c r="O63" i="10"/>
  <c r="N63" i="10"/>
  <c r="M63" i="10"/>
  <c r="L63" i="10"/>
  <c r="K63" i="10"/>
  <c r="J63" i="10"/>
  <c r="Y62" i="10"/>
  <c r="P62" i="10"/>
  <c r="Y61" i="10"/>
  <c r="P61" i="10"/>
  <c r="H23" i="9"/>
  <c r="G198" i="4"/>
  <c r="F198" i="4"/>
  <c r="E198" i="4"/>
  <c r="G197" i="4"/>
  <c r="G196" i="4"/>
  <c r="G195" i="4"/>
  <c r="G194" i="4"/>
  <c r="G193" i="4"/>
  <c r="G192" i="4"/>
  <c r="G191" i="4"/>
  <c r="G190" i="4"/>
  <c r="G189" i="4"/>
  <c r="Q70" i="10" l="1"/>
  <c r="Y63" i="10"/>
  <c r="Z61" i="10" s="1"/>
  <c r="P63" i="10"/>
  <c r="Q61" i="10" s="1"/>
  <c r="X30" i="10"/>
  <c r="W30" i="10"/>
  <c r="V30" i="10"/>
  <c r="U30" i="10"/>
  <c r="T30" i="10"/>
  <c r="S30" i="10"/>
  <c r="O30" i="10"/>
  <c r="N30" i="10"/>
  <c r="M30" i="10"/>
  <c r="L30" i="10"/>
  <c r="K30" i="10"/>
  <c r="J30" i="10"/>
  <c r="Y29" i="10"/>
  <c r="P29" i="10"/>
  <c r="Y28" i="10"/>
  <c r="P28" i="10"/>
  <c r="H12" i="9"/>
  <c r="G88" i="4"/>
  <c r="F88" i="4"/>
  <c r="E88" i="4"/>
  <c r="G87" i="4"/>
  <c r="G86" i="4"/>
  <c r="G85" i="4"/>
  <c r="G84" i="4"/>
  <c r="G83" i="4"/>
  <c r="G82" i="4"/>
  <c r="G81" i="4"/>
  <c r="G80" i="4"/>
  <c r="G79" i="4"/>
  <c r="Y30" i="10" l="1"/>
  <c r="P30" i="10"/>
  <c r="Q28" i="10" s="1"/>
  <c r="X15" i="10"/>
  <c r="T15" i="10"/>
  <c r="O15" i="10"/>
  <c r="K15" i="10"/>
  <c r="Y14" i="10"/>
  <c r="P14" i="10"/>
  <c r="H7" i="9"/>
  <c r="G38" i="4"/>
  <c r="F38" i="4"/>
  <c r="E38" i="4"/>
  <c r="G37" i="4"/>
  <c r="G36" i="4"/>
  <c r="G35" i="4"/>
  <c r="G34" i="4"/>
  <c r="G33" i="4"/>
  <c r="G32" i="4"/>
  <c r="G31" i="4"/>
  <c r="G30" i="4"/>
  <c r="G29" i="4"/>
  <c r="X12" i="10" l="1"/>
  <c r="W12" i="10"/>
  <c r="V12" i="10"/>
  <c r="U12" i="10"/>
  <c r="T12" i="10"/>
  <c r="S12" i="10"/>
  <c r="O12" i="10"/>
  <c r="N12" i="10"/>
  <c r="M12" i="10"/>
  <c r="L12" i="10"/>
  <c r="K12" i="10"/>
  <c r="J12" i="10"/>
  <c r="H6" i="9"/>
  <c r="K9" i="8"/>
  <c r="G28" i="4"/>
  <c r="F28" i="4"/>
  <c r="E28" i="4"/>
  <c r="G27" i="4"/>
  <c r="G26" i="4"/>
  <c r="G25" i="4"/>
  <c r="G24" i="4"/>
  <c r="G23" i="4"/>
  <c r="G22" i="4"/>
  <c r="G21" i="4"/>
  <c r="G20" i="4"/>
  <c r="G19" i="4"/>
  <c r="X111" i="10" l="1"/>
  <c r="W111" i="10"/>
  <c r="V111" i="10"/>
  <c r="U111" i="10"/>
  <c r="T111" i="10"/>
  <c r="S111" i="10"/>
  <c r="O111" i="10"/>
  <c r="N111" i="10"/>
  <c r="M111" i="10"/>
  <c r="L111" i="10"/>
  <c r="K111" i="10"/>
  <c r="J111" i="10"/>
  <c r="Y110" i="10"/>
  <c r="P110" i="10"/>
  <c r="Y109" i="10"/>
  <c r="P109" i="10"/>
  <c r="K75" i="8"/>
  <c r="G358" i="4"/>
  <c r="F358" i="4"/>
  <c r="E358" i="4"/>
  <c r="G357" i="4"/>
  <c r="G356" i="4"/>
  <c r="G355" i="4"/>
  <c r="G354" i="4"/>
  <c r="G353" i="4"/>
  <c r="G352" i="4"/>
  <c r="G351" i="4"/>
  <c r="G350" i="4"/>
  <c r="G349" i="4"/>
  <c r="Y111" i="10" l="1"/>
  <c r="Z109" i="10" s="1"/>
  <c r="P111" i="10"/>
  <c r="Q109" i="10" s="1"/>
  <c r="X33" i="10"/>
  <c r="W33" i="10"/>
  <c r="V33" i="10"/>
  <c r="U33" i="10"/>
  <c r="T33" i="10"/>
  <c r="S33" i="10"/>
  <c r="O33" i="10"/>
  <c r="N33" i="10"/>
  <c r="M33" i="10"/>
  <c r="L33" i="10"/>
  <c r="K33" i="10"/>
  <c r="J33" i="10"/>
  <c r="Y32" i="10"/>
  <c r="P32" i="10"/>
  <c r="Y31" i="10"/>
  <c r="P31" i="10"/>
  <c r="H13" i="9"/>
  <c r="G98" i="4"/>
  <c r="F98" i="4"/>
  <c r="E98" i="4"/>
  <c r="G97" i="4"/>
  <c r="G96" i="4"/>
  <c r="G95" i="4"/>
  <c r="G94" i="4"/>
  <c r="G93" i="4"/>
  <c r="G92" i="4"/>
  <c r="G91" i="4"/>
  <c r="G90" i="4"/>
  <c r="G89" i="4"/>
  <c r="Y33" i="10" l="1"/>
  <c r="Z31" i="10" s="1"/>
  <c r="P33" i="10"/>
  <c r="Q31" i="10" s="1"/>
  <c r="Y42" i="10"/>
  <c r="Z40" i="10" s="1"/>
  <c r="O42" i="10"/>
  <c r="N42" i="10"/>
  <c r="L42" i="10"/>
  <c r="K42" i="10"/>
  <c r="J42" i="10"/>
  <c r="Y41" i="10"/>
  <c r="P41" i="10"/>
  <c r="Y40" i="10"/>
  <c r="P40" i="10"/>
  <c r="G128" i="4"/>
  <c r="F128" i="4"/>
  <c r="E128" i="4"/>
  <c r="G127" i="4"/>
  <c r="G126" i="4"/>
  <c r="G125" i="4"/>
  <c r="G124" i="4"/>
  <c r="G123" i="4"/>
  <c r="G122" i="4"/>
  <c r="G121" i="4"/>
  <c r="G120" i="4"/>
  <c r="G119" i="4"/>
  <c r="P42" i="10" l="1"/>
  <c r="Q40" i="10" s="1"/>
  <c r="Z25" i="10"/>
  <c r="Y23" i="10" l="1"/>
  <c r="P23" i="10"/>
  <c r="P22" i="10"/>
  <c r="H10" i="9"/>
  <c r="K17" i="8"/>
  <c r="G68" i="4"/>
  <c r="F68" i="4"/>
  <c r="E68" i="4"/>
  <c r="G67" i="4"/>
  <c r="G66" i="4"/>
  <c r="G65" i="4"/>
  <c r="G64" i="4"/>
  <c r="G63" i="4"/>
  <c r="G62" i="4"/>
  <c r="G61" i="4"/>
  <c r="G60" i="4"/>
  <c r="G59" i="4"/>
  <c r="P24" i="10" l="1"/>
  <c r="Q22" i="10" s="1"/>
  <c r="Y24" i="10"/>
  <c r="Z22" i="10" s="1"/>
  <c r="P26" i="10"/>
  <c r="K19" i="8"/>
  <c r="K21" i="8"/>
  <c r="K81" i="8" l="1"/>
  <c r="K79" i="8"/>
  <c r="K77" i="8"/>
  <c r="K73" i="8"/>
  <c r="K71" i="8"/>
  <c r="K69" i="8"/>
  <c r="K65" i="8"/>
  <c r="K63" i="8"/>
  <c r="K61" i="8"/>
  <c r="K59" i="8"/>
  <c r="K55" i="8"/>
  <c r="K53" i="8"/>
  <c r="K49" i="8"/>
  <c r="K47" i="8"/>
  <c r="K43" i="8"/>
  <c r="K41" i="8"/>
  <c r="K37" i="8"/>
  <c r="K35" i="8"/>
  <c r="K31" i="8"/>
  <c r="K23" i="8"/>
  <c r="K15" i="8"/>
  <c r="K11" i="8"/>
  <c r="L77" i="8" l="1"/>
  <c r="L59" i="8"/>
  <c r="F328" i="4" l="1"/>
  <c r="E328" i="4"/>
  <c r="G327" i="4"/>
  <c r="G326" i="4"/>
  <c r="G325" i="4"/>
  <c r="G324" i="4"/>
  <c r="G323" i="4"/>
  <c r="G321" i="4"/>
  <c r="G320" i="4"/>
  <c r="G319" i="4"/>
  <c r="G298" i="4"/>
  <c r="F298" i="4"/>
  <c r="E298" i="4"/>
  <c r="G297" i="4"/>
  <c r="G296" i="4"/>
  <c r="G295" i="4"/>
  <c r="G294" i="4"/>
  <c r="G293" i="4"/>
  <c r="G292" i="4"/>
  <c r="G291" i="4"/>
  <c r="G290" i="4"/>
  <c r="G289" i="4"/>
  <c r="G218" i="4"/>
  <c r="F218" i="4"/>
  <c r="E218" i="4"/>
  <c r="G217" i="4"/>
  <c r="G216" i="4"/>
  <c r="G215" i="4"/>
  <c r="G214" i="4"/>
  <c r="G213" i="4"/>
  <c r="G212" i="4"/>
  <c r="G211" i="4"/>
  <c r="G210" i="4"/>
  <c r="G209" i="4"/>
  <c r="G208" i="4"/>
  <c r="F208" i="4"/>
  <c r="E208" i="4"/>
  <c r="G207" i="4"/>
  <c r="G206" i="4"/>
  <c r="G205" i="4"/>
  <c r="G204" i="4"/>
  <c r="G203" i="4"/>
  <c r="G202" i="4"/>
  <c r="G201" i="4"/>
  <c r="G200" i="4"/>
  <c r="G199" i="4"/>
  <c r="G188" i="4"/>
  <c r="F188" i="4"/>
  <c r="E188" i="4"/>
  <c r="G187" i="4"/>
  <c r="G186" i="4"/>
  <c r="G185" i="4"/>
  <c r="G184" i="4"/>
  <c r="G183" i="4"/>
  <c r="G182" i="4"/>
  <c r="G181" i="4"/>
  <c r="G180" i="4"/>
  <c r="G179" i="4"/>
  <c r="G108" i="4"/>
  <c r="F108" i="4"/>
  <c r="E108" i="4"/>
  <c r="G107" i="4"/>
  <c r="G106" i="4"/>
  <c r="G105" i="4"/>
  <c r="G104" i="4"/>
  <c r="G103" i="4"/>
  <c r="G102" i="4"/>
  <c r="G101" i="4"/>
  <c r="G100" i="4"/>
  <c r="G99" i="4"/>
  <c r="G78" i="4"/>
  <c r="F78" i="4"/>
  <c r="E78" i="4"/>
  <c r="G77" i="4"/>
  <c r="G76" i="4"/>
  <c r="G75" i="4"/>
  <c r="G74" i="4"/>
  <c r="G73" i="4"/>
  <c r="G72" i="4"/>
  <c r="G71" i="4"/>
  <c r="G70" i="4"/>
  <c r="G69" i="4"/>
  <c r="G48" i="4"/>
  <c r="F48" i="4"/>
  <c r="E48" i="4"/>
  <c r="G47" i="4"/>
  <c r="G46" i="4"/>
  <c r="G45" i="4"/>
  <c r="G44" i="4"/>
  <c r="G43" i="4"/>
  <c r="G42" i="4"/>
  <c r="G41" i="4"/>
  <c r="G40" i="4"/>
  <c r="G39" i="4"/>
  <c r="Y34" i="10"/>
  <c r="Y46" i="10"/>
  <c r="Y55" i="10"/>
  <c r="Y79" i="10"/>
  <c r="Y91" i="10"/>
  <c r="Y103" i="10"/>
  <c r="Y10" i="10"/>
  <c r="S105" i="10"/>
  <c r="T105" i="10"/>
  <c r="Y104" i="10"/>
  <c r="S93" i="10"/>
  <c r="T93" i="10"/>
  <c r="U93" i="10"/>
  <c r="V93" i="10"/>
  <c r="W93" i="10"/>
  <c r="X93" i="10"/>
  <c r="Y92" i="10"/>
  <c r="S81" i="10"/>
  <c r="T81" i="10"/>
  <c r="U81" i="10"/>
  <c r="V81" i="10"/>
  <c r="W81" i="10"/>
  <c r="X81" i="10"/>
  <c r="Y80" i="10"/>
  <c r="Y56" i="10"/>
  <c r="Y47" i="10"/>
  <c r="S36" i="10"/>
  <c r="T36" i="10"/>
  <c r="U36" i="10"/>
  <c r="V36" i="10"/>
  <c r="W36" i="10"/>
  <c r="X36" i="10"/>
  <c r="Y35" i="10"/>
  <c r="S102" i="10"/>
  <c r="T102" i="10"/>
  <c r="U102" i="10"/>
  <c r="V102" i="10"/>
  <c r="W102" i="10"/>
  <c r="X102" i="10"/>
  <c r="Y101" i="10"/>
  <c r="Y100" i="10"/>
  <c r="S90" i="10"/>
  <c r="T90" i="10"/>
  <c r="U90" i="10"/>
  <c r="V90" i="10"/>
  <c r="W90" i="10"/>
  <c r="X90" i="10"/>
  <c r="Y89" i="10"/>
  <c r="Y88" i="10"/>
  <c r="Y83" i="10"/>
  <c r="Y82" i="10"/>
  <c r="S66" i="10"/>
  <c r="T66" i="10"/>
  <c r="U66" i="10"/>
  <c r="V66" i="10"/>
  <c r="W66" i="10"/>
  <c r="X66" i="10"/>
  <c r="Y65" i="10"/>
  <c r="Y64" i="10"/>
  <c r="S60" i="10"/>
  <c r="T60" i="10"/>
  <c r="U60" i="10"/>
  <c r="V60" i="10"/>
  <c r="W60" i="10"/>
  <c r="X60" i="10"/>
  <c r="Y59" i="10"/>
  <c r="Z59" i="10" s="1"/>
  <c r="Y58" i="10"/>
  <c r="Z58" i="10" s="1"/>
  <c r="S45" i="10"/>
  <c r="T45" i="10"/>
  <c r="V45" i="10"/>
  <c r="W45" i="10"/>
  <c r="X45" i="10"/>
  <c r="Y44" i="10"/>
  <c r="Y43" i="10"/>
  <c r="S27" i="10"/>
  <c r="T27" i="10"/>
  <c r="U27" i="10"/>
  <c r="V27" i="10"/>
  <c r="W27" i="10"/>
  <c r="X27" i="10"/>
  <c r="Y20" i="10"/>
  <c r="Y19" i="10"/>
  <c r="T18" i="10"/>
  <c r="U18" i="10"/>
  <c r="V18" i="10"/>
  <c r="W18" i="10"/>
  <c r="X18" i="10"/>
  <c r="Y11" i="10"/>
  <c r="J102" i="10"/>
  <c r="K102" i="10"/>
  <c r="L102" i="10"/>
  <c r="M102" i="10"/>
  <c r="N102" i="10"/>
  <c r="O102" i="10"/>
  <c r="P101" i="10"/>
  <c r="P100" i="10"/>
  <c r="K90" i="10"/>
  <c r="L90" i="10"/>
  <c r="M90" i="10"/>
  <c r="O90" i="10"/>
  <c r="P89" i="10"/>
  <c r="P88" i="10"/>
  <c r="P83" i="10"/>
  <c r="P82" i="10"/>
  <c r="J66" i="10"/>
  <c r="K66" i="10"/>
  <c r="L66" i="10"/>
  <c r="M66" i="10"/>
  <c r="N66" i="10"/>
  <c r="O66" i="10"/>
  <c r="P65" i="10"/>
  <c r="P64" i="10"/>
  <c r="J60" i="10"/>
  <c r="K60" i="10"/>
  <c r="L60" i="10"/>
  <c r="M60" i="10"/>
  <c r="N60" i="10"/>
  <c r="O60" i="10"/>
  <c r="P59" i="10"/>
  <c r="P58" i="10"/>
  <c r="J45" i="10"/>
  <c r="K45" i="10"/>
  <c r="L45" i="10"/>
  <c r="M45" i="10"/>
  <c r="N45" i="10"/>
  <c r="O45" i="10"/>
  <c r="P44" i="10"/>
  <c r="P43" i="10"/>
  <c r="J27" i="10"/>
  <c r="K27" i="10"/>
  <c r="L27" i="10"/>
  <c r="O27" i="10"/>
  <c r="P20" i="10"/>
  <c r="P19" i="10"/>
  <c r="P10" i="10"/>
  <c r="J93" i="10"/>
  <c r="K93" i="10"/>
  <c r="L93" i="10"/>
  <c r="M93" i="10"/>
  <c r="N93" i="10"/>
  <c r="O93" i="10"/>
  <c r="P92" i="10"/>
  <c r="P91" i="10"/>
  <c r="P80" i="10"/>
  <c r="P79" i="10"/>
  <c r="P56" i="10"/>
  <c r="P55" i="10"/>
  <c r="P47" i="10"/>
  <c r="P46" i="10"/>
  <c r="J36" i="10"/>
  <c r="K36" i="10"/>
  <c r="L36" i="10"/>
  <c r="M36" i="10"/>
  <c r="N36" i="10"/>
  <c r="O36" i="10"/>
  <c r="P35" i="10"/>
  <c r="P34" i="10"/>
  <c r="J18" i="10"/>
  <c r="P18" i="10" s="1"/>
  <c r="K18" i="10"/>
  <c r="L18" i="10"/>
  <c r="N18" i="10"/>
  <c r="O18" i="10"/>
  <c r="P17" i="10"/>
  <c r="P16" i="10"/>
  <c r="H11" i="9"/>
  <c r="H21" i="9"/>
  <c r="H25" i="9"/>
  <c r="H29" i="9"/>
  <c r="H33" i="9"/>
  <c r="H36" i="9"/>
  <c r="H37" i="9"/>
  <c r="G328" i="4" l="1"/>
  <c r="P27" i="10"/>
  <c r="Q25" i="10" s="1"/>
  <c r="P48" i="10"/>
  <c r="Q46" i="10" s="1"/>
  <c r="P81" i="10"/>
  <c r="Q79" i="10" s="1"/>
  <c r="P60" i="10"/>
  <c r="P102" i="10"/>
  <c r="Q100" i="10" s="1"/>
  <c r="Y84" i="10"/>
  <c r="Z82" i="10" s="1"/>
  <c r="Y102" i="10"/>
  <c r="Z100" i="10" s="1"/>
  <c r="P12" i="10"/>
  <c r="Q10" i="10" s="1"/>
  <c r="Y105" i="10"/>
  <c r="P21" i="10"/>
  <c r="Q19" i="10" s="1"/>
  <c r="P66" i="10"/>
  <c r="P84" i="10"/>
  <c r="Q82" i="10" s="1"/>
  <c r="Y60" i="10"/>
  <c r="Z60" i="10" s="1"/>
  <c r="Y36" i="10"/>
  <c r="P57" i="10"/>
  <c r="Q55" i="10" s="1"/>
  <c r="Y90" i="10"/>
  <c r="Z88" i="10" s="1"/>
  <c r="P36" i="10"/>
  <c r="Y12" i="10"/>
  <c r="Z10" i="10" s="1"/>
  <c r="Y21" i="10"/>
  <c r="Z19" i="10" s="1"/>
  <c r="Y48" i="10"/>
  <c r="Z46" i="10" s="1"/>
  <c r="Y81" i="10"/>
  <c r="Z79" i="10" s="1"/>
  <c r="Y57" i="10"/>
  <c r="Z55" i="10" s="1"/>
  <c r="Y93" i="10"/>
  <c r="Z91" i="10" s="1"/>
  <c r="P93" i="10"/>
  <c r="Q91" i="10" s="1"/>
  <c r="P90" i="10"/>
  <c r="Q88" i="10" s="1"/>
  <c r="Z121" i="10" l="1"/>
  <c r="Q121" i="10"/>
  <c r="F88"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Irina Bussoli</author>
    <author>ECSDA Assistant</author>
  </authors>
  <commentList>
    <comment ref="H5" authorId="0" shapeId="0" xr:uid="{D7B06408-7BD4-480E-80EA-235ACB894BE2}">
      <text>
        <r>
          <rPr>
            <sz val="9"/>
            <color indexed="81"/>
            <rFont val="Candarf"/>
          </rPr>
          <t>ECSDA as an aisbl (international non-profit association) is now subject to the new Belgian Company code. ECSDA should be able to provide a general email address of the ECSDA members to the authorities in case of request.
We have tried as much as possible to already add the generic email address. Feel free to change it to a specific department if it is more appropriate</t>
        </r>
        <r>
          <rPr>
            <sz val="9"/>
            <color indexed="81"/>
            <rFont val="Cambria"/>
            <family val="1"/>
          </rPr>
          <t>.</t>
        </r>
      </text>
    </comment>
    <comment ref="K5" authorId="1" shapeId="0" xr:uid="{B1A291DD-10EA-442B-A77B-6B7C5A00D6E8}">
      <text>
        <r>
          <rPr>
            <b/>
            <sz val="9"/>
            <color indexed="81"/>
            <rFont val="Candara"/>
            <family val="2"/>
          </rPr>
          <t>Please add the number of employees (full and part time)</t>
        </r>
      </text>
    </comment>
    <comment ref="L5" authorId="0" shapeId="0" xr:uid="{E8AF4631-44C3-457E-AA7B-E5152D0B10A4}">
      <text>
        <r>
          <rPr>
            <b/>
            <sz val="9"/>
            <color indexed="81"/>
            <rFont val="Candara"/>
            <family val="2"/>
          </rPr>
          <t>Employees on the payroll of the CSD or directly attributable to the CSD in another (group) legal entity. Part-time employee should also be included in Full time employee numbers by converting them into Full time equivalents (for e.g. Two employees working part-time for a half day each should be considered as one employee)</t>
        </r>
        <r>
          <rPr>
            <sz val="9"/>
            <color indexed="81"/>
            <rFont val="Tahoma"/>
            <family val="2"/>
          </rPr>
          <t xml:space="preserve">
</t>
        </r>
      </text>
    </comment>
    <comment ref="N5" authorId="0" shapeId="0" xr:uid="{46901932-177E-4B8E-9095-46074B08B655}">
      <text>
        <r>
          <rPr>
            <b/>
            <sz val="9"/>
            <color indexed="81"/>
            <rFont val="Tahoma"/>
            <family val="2"/>
          </rPr>
          <t>(limited purpose banking licence or otherwise) and how is the DVP solution f or settlement designed?</t>
        </r>
        <r>
          <rPr>
            <sz val="9"/>
            <color indexed="81"/>
            <rFont val="Tahoma"/>
            <family val="2"/>
          </rPr>
          <t xml:space="preserve">
</t>
        </r>
      </text>
    </comment>
    <comment ref="P5" authorId="1" shapeId="0" xr:uid="{5C41B26C-FA3E-4E25-BD2E-B4F221E09B10}">
      <text>
        <r>
          <rPr>
            <b/>
            <sz val="9"/>
            <color indexed="81"/>
            <rFont val="Tahoma"/>
            <family val="2"/>
          </rPr>
          <t>Indicates whether the CSD is designated as securities settlement system (SSS) under the EU Settlement Finality Directive (SFD)</t>
        </r>
        <r>
          <rPr>
            <sz val="9"/>
            <color indexed="81"/>
            <rFont val="Tahoma"/>
            <family val="2"/>
          </rPr>
          <t xml:space="preserve">
</t>
        </r>
      </text>
    </comment>
    <comment ref="Q5" authorId="1" shapeId="0" xr:uid="{525063C7-97D8-4EF2-9652-9483CF46FF2C}">
      <text>
        <r>
          <rPr>
            <b/>
            <sz val="9"/>
            <color indexed="81"/>
            <rFont val="Tahoma"/>
            <family val="2"/>
          </rPr>
          <t>Indicates whether the CSD is eligible for use in the collateralisation of Eurosystem credit operations following a positive assessment against the Eurosystem user standards</t>
        </r>
        <r>
          <rPr>
            <sz val="9"/>
            <color indexed="81"/>
            <rFont val="Tahoma"/>
            <family val="2"/>
          </rPr>
          <t xml:space="preserve">
</t>
        </r>
      </text>
    </comment>
    <comment ref="R5" authorId="1" shapeId="0" xr:uid="{7FEC7E87-968F-46AA-A0DC-9F0BAC487AE4}">
      <text>
        <r>
          <rPr>
            <b/>
            <sz val="9"/>
            <color indexed="81"/>
            <rFont val="Tahoma"/>
            <family val="2"/>
          </rPr>
          <t>Indicates whether the CSD had signed the TARGET2-Securities Framework Agreement as of 31 December</t>
        </r>
        <r>
          <rPr>
            <sz val="9"/>
            <color indexed="81"/>
            <rFont val="Tahoma"/>
            <family val="2"/>
          </rPr>
          <t xml:space="preserve">
</t>
        </r>
      </text>
    </comment>
    <comment ref="S5" authorId="1" shapeId="0" xr:uid="{68E35558-38EA-4AFA-88A3-DFB67CAAB0CF}">
      <text>
        <r>
          <rPr>
            <b/>
            <sz val="9"/>
            <color indexed="81"/>
            <rFont val="Tahoma"/>
            <family val="2"/>
          </rPr>
          <t>When a CSD has signed the T2S framework agreement, indicates which currency will be accepted for settlement in T2S by that CSD using the 3-letter currency code</t>
        </r>
        <r>
          <rPr>
            <sz val="9"/>
            <color indexed="81"/>
            <rFont val="Tahoma"/>
            <family val="2"/>
          </rPr>
          <t xml:space="preserve">
</t>
        </r>
      </text>
    </comment>
    <comment ref="T5" authorId="1" shapeId="0" xr:uid="{F43291EF-794F-4B69-9416-0F53DA8E065B}">
      <text>
        <r>
          <rPr>
            <b/>
            <sz val="9"/>
            <color indexed="81"/>
            <rFont val="Tahoma"/>
            <family val="2"/>
          </rPr>
          <t xml:space="preserve">Indicates which of the 3 settlement models identified by the Bank of International Settlement (BIS) is used by the CSD
 Model 1: Securities and funds are transferred on a simultaneous, irrevocable and real-time gross settlement (RTGS) basis;
 Model 2: Securities are settled on a gross basis and cash is settled on a net basis;
 Model 3: Both securities and cash are exchanged simultaneously on a net basis once a day.
</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Irina Bussoli</author>
  </authors>
  <commentList>
    <comment ref="D5" authorId="0" shapeId="0" xr:uid="{00000000-0006-0000-0200-000001000000}">
      <text>
        <r>
          <rPr>
            <b/>
            <sz val="9"/>
            <color indexed="81"/>
            <rFont val="Candara"/>
            <family val="2"/>
          </rPr>
          <t>Stakeholder(s) having the right to appoint majority of the directors or to control the management or policy decisions exercisable, directly or indirectly, including by virtue of their shareholding or management rights or shareholders agreements or voting agreements or in any other manner</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Irina Bussoli</author>
    <author>ECSDA Assistant</author>
  </authors>
  <commentList>
    <comment ref="A5" authorId="0" shapeId="0" xr:uid="{00000000-0006-0000-0300-000001000000}">
      <text>
        <r>
          <rPr>
            <sz val="9"/>
            <color indexed="81"/>
            <rFont val="Tahoma"/>
            <family val="2"/>
          </rPr>
          <t xml:space="preserve">Participants include any entity having signed an agreement of participation for operating accounts or for participation in the CSD settlement system. In a tiered system, custodian banks or other CSDs hold accounts with the CSD. In a non-tiered system, every private individual can have an account with the CSD. However, the accounts are operated by only a few companies, the account operators. These are companies operating the accounts of (private) customers in non-tiered systems and are typically banks.
Participants do not include investors or issuers using the CSD's registration service or share transfer agents of issuers, or using CSD ancillary services that are not directly linked to their participation in the Settlement System
Domestic Participants are those located (incorporated) in the same country as the CSD.
Non-Domestic Participants are those participants which are located (incorporated) in a different country from that where the CSD is established.
Participant Type:
-In case the same participant is a Custodian and also a Bank then mention the count under Custodian.
-In case the same participant is Custodian and also a Broker then mention the count under Custodian.
-In case the same participant is a Bank and also a Broker then mention the count under Bank.
</t>
        </r>
      </text>
    </comment>
    <comment ref="L5" authorId="1" shapeId="0" xr:uid="{00000000-0006-0000-0300-000002000000}">
      <text>
        <r>
          <rPr>
            <sz val="9"/>
            <color indexed="81"/>
            <rFont val="Tahoma"/>
            <family val="2"/>
          </rPr>
          <t xml:space="preserve">http://sdw.ecb.europa.eu/reports.do?node=1000001581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Irina Bussoli</author>
  </authors>
  <commentList>
    <comment ref="D42" authorId="0" shapeId="0" xr:uid="{00000000-0006-0000-0400-000002000000}">
      <text>
        <r>
          <rPr>
            <b/>
            <sz val="9"/>
            <color indexed="81"/>
            <rFont val="Tahoma"/>
            <family val="2"/>
          </rPr>
          <t>In case financial year of CSD is April 1 - March 31 for Fact Book of 2019 should be April 1, 2019 - March 31, 2020.</t>
        </r>
        <r>
          <rPr>
            <sz val="9"/>
            <color indexed="81"/>
            <rFont val="Tahoma"/>
            <family val="2"/>
          </rPr>
          <t xml:space="preserve">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Irina Bussoli</author>
    <author>Gonda Fruzsina Anna</author>
    <author>tc={9D14F586-D484-45BE-9807-D7BB6FDC37A3}</author>
  </authors>
  <commentList>
    <comment ref="J6" authorId="0" shapeId="0" xr:uid="{00000000-0006-0000-0500-000001000000}">
      <text>
        <r>
          <rPr>
            <b/>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K6" authorId="0" shapeId="0" xr:uid="{00000000-0006-0000-0500-000002000000}">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r>
          <rPr>
            <sz val="9"/>
            <color indexed="81"/>
            <rFont val="Tahoma"/>
            <family val="2"/>
          </rPr>
          <t xml:space="preserve">
</t>
        </r>
      </text>
    </comment>
    <comment ref="L6" authorId="0" shapeId="0" xr:uid="{00000000-0006-0000-0500-000003000000}">
      <text>
        <r>
          <rPr>
            <b/>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t>
        </r>
        <r>
          <rPr>
            <sz val="9"/>
            <color indexed="81"/>
            <rFont val="Tahoma"/>
            <family val="2"/>
          </rPr>
          <t xml:space="preserve">
</t>
        </r>
      </text>
    </comment>
    <comment ref="O6" authorId="0" shapeId="0" xr:uid="{00000000-0006-0000-0500-000004000000}">
      <text>
        <r>
          <rPr>
            <b/>
            <sz val="9"/>
            <color indexed="81"/>
            <rFont val="Candara"/>
            <family val="2"/>
          </rPr>
          <t>All other instruments which do not fit in Equities, Collective investments vehicles and Debt as defined.</t>
        </r>
        <r>
          <rPr>
            <sz val="9"/>
            <color indexed="81"/>
            <rFont val="Tahoma"/>
            <family val="2"/>
          </rPr>
          <t xml:space="preserve">
</t>
        </r>
      </text>
    </comment>
    <comment ref="L55" authorId="1" shapeId="0" xr:uid="{5664E92D-AB39-4EAE-ABB2-B06C28269F93}">
      <text>
        <r>
          <rPr>
            <b/>
            <sz val="9"/>
            <color indexed="81"/>
            <rFont val="Tahoma"/>
            <family val="2"/>
          </rPr>
          <t>Gonda Fruzsina Anna:</t>
        </r>
        <r>
          <rPr>
            <sz val="9"/>
            <color indexed="81"/>
            <rFont val="Tahoma"/>
            <family val="2"/>
          </rPr>
          <t xml:space="preserve">
Please note, that KELER does not differentiate debt instruments as Issued by National Government or other Government Body.</t>
        </r>
      </text>
    </comment>
    <comment ref="M55" authorId="1" shapeId="0" xr:uid="{9EDE665D-E624-4445-8774-D1D238DC336E}">
      <text>
        <r>
          <rPr>
            <b/>
            <sz val="9"/>
            <color indexed="81"/>
            <rFont val="Tahoma"/>
            <family val="2"/>
          </rPr>
          <t>Gonda Fruzsina Anna:</t>
        </r>
        <r>
          <rPr>
            <sz val="9"/>
            <color indexed="81"/>
            <rFont val="Tahoma"/>
            <family val="2"/>
          </rPr>
          <t xml:space="preserve">
Please note, that KELER does not differentiate debt instruments as Issued by National Government or other Government Body.</t>
        </r>
      </text>
    </comment>
    <comment ref="U55" authorId="1" shapeId="0" xr:uid="{B53584E0-3E2C-4352-87D5-A313CCAD6215}">
      <text>
        <r>
          <rPr>
            <sz val="9"/>
            <color indexed="81"/>
            <rFont val="Tahoma"/>
            <family val="2"/>
          </rPr>
          <t>KELER does not differentiate debt instruments as Issued by National Government or other Government Body.</t>
        </r>
      </text>
    </comment>
    <comment ref="V55" authorId="1" shapeId="0" xr:uid="{6961F8B7-E7E5-4728-B2A0-887B79AA9512}">
      <text>
        <r>
          <rPr>
            <sz val="9"/>
            <color indexed="81"/>
            <rFont val="Tahoma"/>
            <family val="2"/>
          </rPr>
          <t>KELER does not differentiate debt instruments as Issued by National Government or other Government Body.</t>
        </r>
      </text>
    </comment>
    <comment ref="L69" authorId="2" shapeId="0" xr:uid="{9D14F586-D484-45BE-9807-D7BB6FDC37A3}">
      <text>
        <t>[Threaded comment]
Your version of Excel allows you to read this threaded comment; however, any edits to it will get removed if the file is opened in a newer version of Excel. Learn more: https://go.microsoft.com/fwlink/?linkid=870924
Comment:
    As discussed by telephone, we interpreted this question as referring to the distinctive isin codes for the assets under custody as per 31.12.2019 (i.e., where there is a holding in LuxCSD). For debt 'other government bodies' we have indicated the number of 'supranational' as instrument type. Also, we have reflected the totals as there is no clear definition of local / foreign markets. Once you have clarified we can provide additional details.
If you require eligible codes including isins where there currently is no holding, this would give a different result: equity 18,740, collective investment vehicles 571, debt 93,66, other 16,895. We have no breakdown by instrument type for debt readily available in this case.</t>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Irina Bussoli</author>
    <author>ECSDA Assistant</author>
  </authors>
  <commentList>
    <comment ref="D6" authorId="0" shapeId="0" xr:uid="{00000000-0006-0000-0600-000001000000}">
      <text>
        <r>
          <rPr>
            <b/>
            <sz val="9"/>
            <color indexed="81"/>
            <rFont val="Candara"/>
            <family val="2"/>
          </rPr>
          <t xml:space="preserve">Please provide number and value for those corporate action events which either result into debit or credit of securities in the accounts maintained by CSD or cash entitlement processed by CSD to credit the account of Client in case of beneficial owner account or participant in case of omnibus account.
</t>
        </r>
      </text>
    </comment>
    <comment ref="E6" authorId="0" shapeId="0" xr:uid="{00000000-0006-0000-0600-000002000000}">
      <text>
        <r>
          <rPr>
            <b/>
            <sz val="9"/>
            <color indexed="81"/>
            <rFont val="Canada"/>
          </rPr>
          <t>Please provide the value of resulting securities pursuant to corporate action in case non-cash corporate action and in case of cash corporate action actual value should be considered. To calculate value of these securities Market price of resulting securities as on the date of corporate action should be considered. In case of collective investment vehicles per unit net asset value (NAV) or if market price is available then market price should be considered. When market price / NAV as on the date of corporate action is not available then next available price should be used.</t>
        </r>
        <r>
          <rPr>
            <sz val="9"/>
            <color indexed="81"/>
            <rFont val="Tahoma"/>
            <family val="2"/>
          </rPr>
          <t xml:space="preserve">
</t>
        </r>
      </text>
    </comment>
    <comment ref="D18" authorId="1" shapeId="0" xr:uid="{B3C5A13F-B5D5-4F1A-8970-FA00A6DA756A}">
      <text>
        <r>
          <rPr>
            <b/>
            <sz val="9"/>
            <color indexed="81"/>
            <rFont val="Candara"/>
            <family val="2"/>
          </rPr>
          <t>The information with regards to the corporate actions for 2018 in accordance with the factbook criteria is not available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Irina Bussoli</author>
  </authors>
  <commentList>
    <comment ref="E7" authorId="0" shapeId="0" xr:uid="{D10A4133-DBF3-4BE0-AD2A-18FE3BFF3E5D}">
      <text>
        <r>
          <rPr>
            <sz val="9"/>
            <color indexed="81"/>
            <rFont val="Candara"/>
            <family val="2"/>
          </rPr>
          <t>Immobilisation involves concentrating the holding of securities in a CSD. The deposit of securities may be done in the form of individual certificates, a combined certificate, known as a global or jumbo note/certificate which represents all or part of the securities of a particular issue, or a letter by the issuer evidencing entrustment of a certain quantity of securities of a specific type. Transfers of immobilised securities thus can take place by electronic book-entries by intermediaries and do not require actual movement of certificates. 
Immobilisation is hence the act of concentrating the holding of securities certificates with a depository to allow the crediting of an equal amount of securities to securities accounts and the transferability of such securities by way of book entry</t>
        </r>
        <r>
          <rPr>
            <sz val="9"/>
            <color indexed="81"/>
            <rFont val="Tahoma"/>
            <family val="2"/>
          </rPr>
          <t xml:space="preserve">
</t>
        </r>
      </text>
    </comment>
    <comment ref="F7" authorId="0" shapeId="0" xr:uid="{9DA8F6EA-E735-4171-8BA6-051139840A33}">
      <text>
        <r>
          <rPr>
            <sz val="9"/>
            <color indexed="81"/>
            <rFont val="Candara"/>
            <family val="2"/>
          </rPr>
          <t>Dematerialised form’ means the fact that financial instruments exist in the records of the CSD. The issue is usually documented by a record maintained by the issuer or a CSD or some other intermediary. The securities issued are credited to securities accounts.</t>
        </r>
      </text>
    </comment>
    <comment ref="M7" authorId="0" shapeId="0" xr:uid="{72BE66E8-9FDF-4056-9896-65C581EFC1C7}">
      <text>
        <r>
          <rPr>
            <b/>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N7" authorId="0" shapeId="0" xr:uid="{FEBB2FC2-2BB0-4E68-B006-321E31F36249}">
      <text>
        <r>
          <rPr>
            <b/>
            <sz val="9"/>
            <color indexed="81"/>
            <rFont val="Candara"/>
            <family val="2"/>
          </rPr>
          <t>An account structure where securities are held at the level of the individual end-investor.</t>
        </r>
        <r>
          <rPr>
            <sz val="9"/>
            <color indexed="81"/>
            <rFont val="Tahoma"/>
            <family val="2"/>
          </rPr>
          <t xml:space="preserve">
</t>
        </r>
      </text>
    </comment>
    <comment ref="D8" authorId="0" shapeId="0" xr:uid="{837B222E-B049-45B7-BF4E-4B973B2D8928}">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8" authorId="0" shapeId="0" xr:uid="{CC6B575B-1B19-4956-BF64-BEA5CBD7342F}">
      <text>
        <r>
          <rPr>
            <sz val="9"/>
            <color indexed="81"/>
            <rFont val="Candara"/>
            <family val="2"/>
          </rPr>
          <t>An account structure where securities are held at the level of the individual end-investor.</t>
        </r>
      </text>
    </comment>
    <comment ref="D9" authorId="0" shapeId="0" xr:uid="{F8361D60-10F8-4795-BA97-44C685632A0C}">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0" authorId="0" shapeId="0" xr:uid="{EBD7F833-3D29-4742-AF89-2795B1234B03}">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0" authorId="0" shapeId="0" xr:uid="{F4AC5A09-BFE9-40B6-B0D0-1C2BF1ECCEE3}">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1" authorId="0" shapeId="0" xr:uid="{A3DD0F21-286A-47B1-83BE-60EB6A345B54}">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2" authorId="0" shapeId="0" xr:uid="{F60AE0C8-0BE4-4F1F-8B94-B21B5DE563A3}">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3" authorId="0" shapeId="0" xr:uid="{4B3310C5-E7DE-4FAE-B9DD-8BE3B472401D}">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3" authorId="0" shapeId="0" xr:uid="{386F0A7F-917F-4643-A713-E4E163C7B3C0}">
      <text>
        <r>
          <rPr>
            <sz val="9"/>
            <color indexed="81"/>
            <rFont val="Candara"/>
            <family val="2"/>
          </rPr>
          <t>An account structure where securities are held at the level of the individual end-investor.</t>
        </r>
      </text>
    </comment>
    <comment ref="D14" authorId="0" shapeId="0" xr:uid="{AF50EC2F-D321-4E6D-B257-1870FD2B879F}">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5" authorId="0" shapeId="0" xr:uid="{9D8D866A-C1F7-4846-B05F-7F187551D53C}">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5" authorId="0" shapeId="0" xr:uid="{234FB29A-61A2-4686-8491-E0C7D020D594}">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6" authorId="0" shapeId="0" xr:uid="{DC1DA694-CDE6-4BF1-B5D8-FF1D4BDC8E9A}">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7" authorId="0" shapeId="0" xr:uid="{5DBEA079-C7E9-4C03-AE47-73F2BAA5A35B}">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8" authorId="0" shapeId="0" xr:uid="{713C506A-D16D-4A5B-8AA5-BF71D3E176E4}">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8" authorId="0" shapeId="0" xr:uid="{31C888C3-29A8-45A8-9586-E70E86606E91}">
      <text>
        <r>
          <rPr>
            <sz val="9"/>
            <color indexed="81"/>
            <rFont val="Candara"/>
            <family val="2"/>
          </rPr>
          <t>An account structure where securities are held at the level of the individual end-investor.</t>
        </r>
      </text>
    </comment>
    <comment ref="D19" authorId="0" shapeId="0" xr:uid="{5FEB684C-FD98-4BB2-AF53-8A5F48F21118}">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20" authorId="0" shapeId="0" xr:uid="{4232EA05-7BD8-4801-8086-1D90366A7E6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20" authorId="0" shapeId="0" xr:uid="{DB39FE1F-CDA1-4741-BCF2-13D823EEE5AC}">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21" authorId="0" shapeId="0" xr:uid="{9E2308A7-F09C-4FC5-A47F-ED7CF92ACC67}">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22" authorId="0" shapeId="0" xr:uid="{95BF1407-3126-4257-A49F-7C577D0F5068}">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23" authorId="0" shapeId="0" xr:uid="{0723A10D-C40C-423F-9377-35862EEC770D}">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23" authorId="0" shapeId="0" xr:uid="{DCBB56DD-43BF-4CC2-9264-C57A73A4A830}">
      <text>
        <r>
          <rPr>
            <sz val="9"/>
            <color indexed="81"/>
            <rFont val="Candara"/>
            <family val="2"/>
          </rPr>
          <t>An account structure where securities are held at the level of the individual end-investor.</t>
        </r>
      </text>
    </comment>
    <comment ref="D24" authorId="0" shapeId="0" xr:uid="{A1E40616-CB6A-43A8-863B-C981B21DA290}">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25" authorId="0" shapeId="0" xr:uid="{D0D54878-1CEF-4312-95B4-C50BA5D1869E}">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25" authorId="0" shapeId="0" xr:uid="{D7D250AE-1886-45E9-85E9-B28AFD56AEB1}">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26" authorId="0" shapeId="0" xr:uid="{E77556BF-9D4C-45DC-A1F6-08D9540DB4E3}">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27" authorId="0" shapeId="0" xr:uid="{E7E536C2-94B6-40C9-A71C-C9F00B694F5E}">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28" authorId="0" shapeId="0" xr:uid="{095AFC6A-A428-437B-A926-D10B783A35AB}">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28" authorId="0" shapeId="0" xr:uid="{268316F7-208B-48F7-B135-3D881351AE1C}">
      <text>
        <r>
          <rPr>
            <sz val="9"/>
            <color indexed="81"/>
            <rFont val="Candara"/>
            <family val="2"/>
          </rPr>
          <t>An account structure where securities are held at the level of the individual end-investor.</t>
        </r>
      </text>
    </comment>
    <comment ref="D29" authorId="0" shapeId="0" xr:uid="{03782FE8-5AAE-444F-9727-C9A428CDC69F}">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30" authorId="0" shapeId="0" xr:uid="{1D2B7ECC-749F-4BDE-99ED-CA2411E30535}">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30" authorId="0" shapeId="0" xr:uid="{50F435B6-9404-4367-8399-505BE20F1835}">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31" authorId="0" shapeId="0" xr:uid="{87F46700-32A7-4E94-92DF-174528180287}">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32" authorId="0" shapeId="0" xr:uid="{86CA4DBB-8A48-42E1-97B4-1453B045503C}">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33" authorId="0" shapeId="0" xr:uid="{9342849D-ABCF-476D-8917-4AAB7DCED71E}">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33" authorId="0" shapeId="0" xr:uid="{AEE91A18-0B97-46EC-BF93-912A9FAB8002}">
      <text>
        <r>
          <rPr>
            <sz val="9"/>
            <color indexed="81"/>
            <rFont val="Candara"/>
            <family val="2"/>
          </rPr>
          <t>An account structure where securities are held at the level of the individual end-investor.</t>
        </r>
      </text>
    </comment>
    <comment ref="D34" authorId="0" shapeId="0" xr:uid="{0D0E4E16-AD27-4F96-BD46-047F318CD7C5}">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35" authorId="0" shapeId="0" xr:uid="{A3F571FA-A4AC-450F-B429-1E89716BB0E1}">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35" authorId="0" shapeId="0" xr:uid="{684D745F-F17B-47C4-9CD3-D3F477CB35EB}">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36" authorId="0" shapeId="0" xr:uid="{8563DB88-E2D3-47FD-B15F-70AC5FBE1D74}">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37" authorId="0" shapeId="0" xr:uid="{594BB4FC-7CF0-4960-9927-3A0D47E683F3}">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38" authorId="0" shapeId="0" xr:uid="{928385B0-7492-4376-BDEC-9C12DCDF200D}">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38" authorId="0" shapeId="0" xr:uid="{87B25AFA-4D3F-4BE6-AC79-AF5AD361D020}">
      <text>
        <r>
          <rPr>
            <sz val="9"/>
            <color indexed="81"/>
            <rFont val="Candara"/>
            <family val="2"/>
          </rPr>
          <t>An account structure where securities are held at the level of the individual end-investor.</t>
        </r>
      </text>
    </comment>
    <comment ref="D39" authorId="0" shapeId="0" xr:uid="{DF354B80-BFE6-4162-A899-664E3035A8EC}">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40" authorId="0" shapeId="0" xr:uid="{81193E66-2862-464C-BF6F-07EC5C8C8A08}">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40" authorId="0" shapeId="0" xr:uid="{80CD3BBD-7D9D-4948-B970-F9C1110C8593}">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41" authorId="0" shapeId="0" xr:uid="{B0583AD6-5F1B-47A4-8F0C-4829E4417958}">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42" authorId="0" shapeId="0" xr:uid="{0C124878-9363-47FA-9B52-8C434643E68C}">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43" authorId="0" shapeId="0" xr:uid="{89ABC7D4-7C97-4A30-9CB8-72E990616F64}">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43" authorId="0" shapeId="0" xr:uid="{0F296A51-6DCB-4C10-A5C3-D51FF2906064}">
      <text>
        <r>
          <rPr>
            <sz val="9"/>
            <color indexed="81"/>
            <rFont val="Candara"/>
            <family val="2"/>
          </rPr>
          <t>An account structure where securities are held at the level of the individual end-investor.</t>
        </r>
      </text>
    </comment>
    <comment ref="D44" authorId="0" shapeId="0" xr:uid="{FB3BA58D-7EC5-4B28-92F0-A527B848EACF}">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45" authorId="0" shapeId="0" xr:uid="{9AEFE3A7-AD6B-403A-8C67-F86652EDDE29}">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45" authorId="0" shapeId="0" xr:uid="{8A86D3A7-C0E3-4D47-BBA0-930784FED567}">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46" authorId="0" shapeId="0" xr:uid="{D3637D71-7334-4588-9663-6019BC316942}">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47" authorId="0" shapeId="0" xr:uid="{0E554118-B427-4B37-9B55-E357A8B3DE31}">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48" authorId="0" shapeId="0" xr:uid="{821368AC-BD3A-4D59-986F-A6E48B32DEFF}">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48" authorId="0" shapeId="0" xr:uid="{1192CE1F-45A7-46BE-B7DA-2B868AB79B37}">
      <text>
        <r>
          <rPr>
            <sz val="9"/>
            <color indexed="81"/>
            <rFont val="Candara"/>
            <family val="2"/>
          </rPr>
          <t>An account structure where securities are held at the level of the individual end-investor.</t>
        </r>
      </text>
    </comment>
    <comment ref="D49" authorId="0" shapeId="0" xr:uid="{1F0CDF76-1985-4D18-9F10-AE20E612C163}">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50" authorId="0" shapeId="0" xr:uid="{09C8F687-AE99-4D58-B2FB-9FAF1F4AC162}">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50" authorId="0" shapeId="0" xr:uid="{B40669E8-23B1-41A9-97FA-D27B9C8062B8}">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51" authorId="0" shapeId="0" xr:uid="{7DC62DD6-B7D4-4BC6-8691-997409AC7033}">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52" authorId="0" shapeId="0" xr:uid="{4F7E77A9-EDA2-4548-9BE6-AD5547EFA714}">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53" authorId="0" shapeId="0" xr:uid="{5605BCE0-A24D-4524-B8F4-742C534D19D9}">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53" authorId="0" shapeId="0" xr:uid="{3124CC23-A06E-49BF-922E-BEBD2006EA82}">
      <text>
        <r>
          <rPr>
            <sz val="9"/>
            <color indexed="81"/>
            <rFont val="Candara"/>
            <family val="2"/>
          </rPr>
          <t>An account structure where securities are held at the level of the individual end-investor.</t>
        </r>
      </text>
    </comment>
    <comment ref="D54" authorId="0" shapeId="0" xr:uid="{C400763D-D8B0-40D6-857E-F536B7BEB0AF}">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55" authorId="0" shapeId="0" xr:uid="{2AA04634-92EF-4332-B1D1-C45DB3CB94D2}">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55" authorId="0" shapeId="0" xr:uid="{3B250B94-8435-4F58-B9F1-EE744CE41B66}">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56" authorId="0" shapeId="0" xr:uid="{6AA9E73E-C268-4B5D-8AEE-14CD182097CE}">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57" authorId="0" shapeId="0" xr:uid="{CF4462BD-7DCA-4935-8408-0A88A7485832}">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58" authorId="0" shapeId="0" xr:uid="{84589BB1-92D1-4993-9FAD-18133357891E}">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58" authorId="0" shapeId="0" xr:uid="{1A518FED-C721-4DFB-9D07-CB8C2D66273B}">
      <text>
        <r>
          <rPr>
            <sz val="9"/>
            <color indexed="81"/>
            <rFont val="Candara"/>
            <family val="2"/>
          </rPr>
          <t>An account structure where securities are held at the level of the individual end-investor.</t>
        </r>
      </text>
    </comment>
    <comment ref="D59" authorId="0" shapeId="0" xr:uid="{18BFBB88-7ECF-4CF1-A6B9-F51A3F554216}">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60" authorId="0" shapeId="0" xr:uid="{86F37CE4-791A-4B24-899C-04EE8285BAF3}">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60" authorId="0" shapeId="0" xr:uid="{15A45C39-86B9-4345-865F-583EB48D904C}">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61" authorId="0" shapeId="0" xr:uid="{96E6C657-7924-4E6F-A07B-12C5DD8B447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62" authorId="0" shapeId="0" xr:uid="{5560C4E8-B326-4EFD-8F08-18693E14B50F}">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63" authorId="0" shapeId="0" xr:uid="{EEC4E225-14D9-4C27-A631-378F0B6CB31B}">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63" authorId="0" shapeId="0" xr:uid="{E3BAA54C-658B-418E-A5CA-618424430589}">
      <text>
        <r>
          <rPr>
            <sz val="9"/>
            <color indexed="81"/>
            <rFont val="Candara"/>
            <family val="2"/>
          </rPr>
          <t>An account structure where securities are held at the level of the individual end-investor.</t>
        </r>
      </text>
    </comment>
    <comment ref="D64" authorId="0" shapeId="0" xr:uid="{FC55579C-02CC-4861-8E26-FC2F9373D26A}">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65" authorId="0" shapeId="0" xr:uid="{A517B664-4CA0-4465-9ECD-39F6E553C0C9}">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65" authorId="0" shapeId="0" xr:uid="{7AFB3B2A-8830-4B72-A629-6CEAFE0F1DDF}">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66" authorId="0" shapeId="0" xr:uid="{AB73A7C7-F32A-415E-8610-E1FA1630CD54}">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67" authorId="0" shapeId="0" xr:uid="{E2EEFCEF-EB80-4D36-9C3E-ABD21F32055D}">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68" authorId="0" shapeId="0" xr:uid="{673167CC-834A-4CFA-855D-2AAD5DE1180B}">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68" authorId="0" shapeId="0" xr:uid="{93A73F10-69FC-4F39-AB75-75CD7881E733}">
      <text>
        <r>
          <rPr>
            <sz val="9"/>
            <color indexed="81"/>
            <rFont val="Candara"/>
            <family val="2"/>
          </rPr>
          <t>An account structure where securities are held at the level of the individual end-investor.</t>
        </r>
      </text>
    </comment>
    <comment ref="D69" authorId="0" shapeId="0" xr:uid="{CCD18713-CC22-4BF2-8482-7BF2198EF281}">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70" authorId="0" shapeId="0" xr:uid="{D78EE88C-8F6B-42D6-8C6E-D1A502BAB6A7}">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70" authorId="0" shapeId="0" xr:uid="{7E6C49BC-BF0C-4B32-A7E9-45B32775574D}">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71" authorId="0" shapeId="0" xr:uid="{6D994075-57CE-4B1A-B34A-98948EE0AD38}">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72" authorId="0" shapeId="0" xr:uid="{BE76F1C0-DA6F-422D-B183-14972EA25703}">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73" authorId="0" shapeId="0" xr:uid="{7F188F50-6F1A-43CA-88A1-ED88378A9812}">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73" authorId="0" shapeId="0" xr:uid="{394B514B-12C7-4AC1-9366-48A2738E9783}">
      <text>
        <r>
          <rPr>
            <sz val="9"/>
            <color indexed="81"/>
            <rFont val="Candara"/>
            <family val="2"/>
          </rPr>
          <t>An account structure where securities are held at the level of the individual end-investor.</t>
        </r>
      </text>
    </comment>
    <comment ref="D74" authorId="0" shapeId="0" xr:uid="{85B79945-FB37-4B9A-B7FF-FAE6B73A89EF}">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75" authorId="0" shapeId="0" xr:uid="{A6C48C95-BF6F-46CD-935D-17985BFBD4F9}">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75" authorId="0" shapeId="0" xr:uid="{83238446-4845-4B9B-A2B4-F1074599FAB7}">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76" authorId="0" shapeId="0" xr:uid="{DB1D7151-971A-43FC-9127-519B3DDF5368}">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77" authorId="0" shapeId="0" xr:uid="{07CB93F5-06F9-46F2-B229-6F2D31DB6E8E}">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78" authorId="0" shapeId="0" xr:uid="{1935FA6D-A284-4D5E-B3B7-50E670D74D7F}">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78" authorId="0" shapeId="0" xr:uid="{61EFD03A-8B39-45E2-B663-A0720C205E02}">
      <text>
        <r>
          <rPr>
            <sz val="9"/>
            <color indexed="81"/>
            <rFont val="Candara"/>
            <family val="2"/>
          </rPr>
          <t>An account structure where securities are held at the level of the individual end-investor.</t>
        </r>
      </text>
    </comment>
    <comment ref="D79" authorId="0" shapeId="0" xr:uid="{DC0D1D32-D0B6-46C7-8C45-5FC400249CB6}">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80" authorId="0" shapeId="0" xr:uid="{616DE40C-6337-41F1-8E01-D40119917DAF}">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80" authorId="0" shapeId="0" xr:uid="{BE2C09F3-74C7-4688-AA98-EFD8CC0CE3E1}">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81" authorId="0" shapeId="0" xr:uid="{B99FCCB6-7CF8-4BD1-9AD6-D3DF2206E9D4}">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82" authorId="0" shapeId="0" xr:uid="{0DDC7181-0F77-4B0B-A628-5DBAB23643A3}">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83" authorId="0" shapeId="0" xr:uid="{7CBE0508-8859-4A44-ABC0-D39B087F1669}">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83" authorId="0" shapeId="0" xr:uid="{12258AC5-DD82-4A38-A2F2-A26804EC8F08}">
      <text>
        <r>
          <rPr>
            <sz val="9"/>
            <color indexed="81"/>
            <rFont val="Candara"/>
            <family val="2"/>
          </rPr>
          <t>An account structure where securities are held at the level of the individual end-investor.</t>
        </r>
      </text>
    </comment>
    <comment ref="D84" authorId="0" shapeId="0" xr:uid="{59985418-2AFD-4DB0-B174-94548216774C}">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85" authorId="0" shapeId="0" xr:uid="{B921BFEB-C489-4CEF-8E4B-893AF9E863E6}">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85" authorId="0" shapeId="0" xr:uid="{6591B933-9CD9-4D11-95C5-9E1975CBB46A}">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86" authorId="0" shapeId="0" xr:uid="{5C922701-7FCD-45DF-ABEB-26348C1DC63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87" authorId="0" shapeId="0" xr:uid="{1B6E90DC-70C4-4E2A-B175-E1A6D76E5F03}">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88" authorId="0" shapeId="0" xr:uid="{D7A56BCE-8B9F-49B2-8041-DA89CFED90BB}">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88" authorId="0" shapeId="0" xr:uid="{E4A0C269-79FA-4EC8-80F9-746B8F29E04F}">
      <text>
        <r>
          <rPr>
            <sz val="9"/>
            <color indexed="81"/>
            <rFont val="Candara"/>
            <family val="2"/>
          </rPr>
          <t>An account structure where securities are held at the level of the individual end-investor.</t>
        </r>
      </text>
    </comment>
    <comment ref="D89" authorId="0" shapeId="0" xr:uid="{7A59BB35-B18C-4154-88FF-62DCDD284052}">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90" authorId="0" shapeId="0" xr:uid="{DB976D93-4E48-4255-9D4B-7EA1E279E40D}">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90" authorId="0" shapeId="0" xr:uid="{9155E6A9-12F7-4EBA-AC2B-BC486958EF0D}">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91" authorId="0" shapeId="0" xr:uid="{305EFB06-E08F-4B02-A5D9-DFB84581D197}">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92" authorId="0" shapeId="0" xr:uid="{4D0642D6-1925-4698-AD1A-A0E7A15D79C3}">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93" authorId="0" shapeId="0" xr:uid="{4A714AC2-90AC-4646-A833-9EB3CA132640}">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93" authorId="0" shapeId="0" xr:uid="{9182B5E3-F429-4BF3-8F5D-0EB78E153A15}">
      <text>
        <r>
          <rPr>
            <sz val="9"/>
            <color indexed="81"/>
            <rFont val="Candara"/>
            <family val="2"/>
          </rPr>
          <t>An account structure where securities are held at the level of the individual end-investor.</t>
        </r>
      </text>
    </comment>
    <comment ref="D94" authorId="0" shapeId="0" xr:uid="{4EDDC0B6-D9D3-48DA-A29E-5CB9CE268EAC}">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95" authorId="0" shapeId="0" xr:uid="{4565E043-1114-4724-911A-B3431D1DF523}">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95" authorId="0" shapeId="0" xr:uid="{4936676C-C7AA-4B2A-BBC2-6F5D52961E53}">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96" authorId="0" shapeId="0" xr:uid="{3BD15A43-7AA8-4F75-AF91-A75555418588}">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97" authorId="0" shapeId="0" xr:uid="{2A92FCAE-0918-452D-83A9-943F59444A13}">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98" authorId="0" shapeId="0" xr:uid="{B2E77985-58FB-4947-B37C-FF7B55C02619}">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98" authorId="0" shapeId="0" xr:uid="{55456BC8-47EC-43CE-A21B-4C1B7E092EE4}">
      <text>
        <r>
          <rPr>
            <sz val="9"/>
            <color indexed="81"/>
            <rFont val="Candara"/>
            <family val="2"/>
          </rPr>
          <t>An account structure where securities are held at the level of the individual end-investor.</t>
        </r>
      </text>
    </comment>
    <comment ref="D99" authorId="0" shapeId="0" xr:uid="{C477F83F-3341-4832-832D-AFF48F96BDC3}">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00" authorId="0" shapeId="0" xr:uid="{FDCC0717-473F-4A21-ACD0-D9615B8E531B}">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00" authorId="0" shapeId="0" xr:uid="{B72DABE1-34D9-4F31-B123-EB179EAC2431}">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01" authorId="0" shapeId="0" xr:uid="{EFB16722-7EB2-4FD6-84F6-B3D721367262}">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02" authorId="0" shapeId="0" xr:uid="{895D683B-6B28-4224-921C-8D594EC8B284}">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03" authorId="0" shapeId="0" xr:uid="{4834A5D4-B922-4FA2-9530-F7E29569922B}">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03" authorId="0" shapeId="0" xr:uid="{B2583747-3A75-4886-8E78-ABC005C1B7B2}">
      <text>
        <r>
          <rPr>
            <sz val="9"/>
            <color indexed="81"/>
            <rFont val="Candara"/>
            <family val="2"/>
          </rPr>
          <t>An account structure where securities are held at the level of the individual end-investor.</t>
        </r>
      </text>
    </comment>
    <comment ref="D104" authorId="0" shapeId="0" xr:uid="{5092902B-4EB0-4C50-B7F9-72915743DB4B}">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05" authorId="0" shapeId="0" xr:uid="{C1AA08C9-7E02-454C-8CD6-06D4DF7EF3F5}">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05" authorId="0" shapeId="0" xr:uid="{4BC0BB3C-1167-4A04-B28B-F144C0CC254B}">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06" authorId="0" shapeId="0" xr:uid="{535A4D76-C546-4AD5-A884-68DA0E141603}">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07" authorId="0" shapeId="0" xr:uid="{3ECE5EC0-58AA-4305-B2A5-40E645D5BB0C}">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08" authorId="0" shapeId="0" xr:uid="{74A80D5B-8E29-4323-8572-28244889986F}">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08" authorId="0" shapeId="0" xr:uid="{846F2833-E293-461F-A5DB-4D5595084B47}">
      <text>
        <r>
          <rPr>
            <sz val="9"/>
            <color indexed="81"/>
            <rFont val="Candara"/>
            <family val="2"/>
          </rPr>
          <t>An account structure where securities are held at the level of the individual end-investor.</t>
        </r>
      </text>
    </comment>
    <comment ref="D109" authorId="0" shapeId="0" xr:uid="{DD940054-4CB7-4B36-B7AF-53948FF9A2C3}">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10" authorId="0" shapeId="0" xr:uid="{16558438-6DFA-4033-9DB2-2857F33BAE2C}">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10" authorId="0" shapeId="0" xr:uid="{CCE171CB-7DB1-45A0-B656-DF429B84BE46}">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11" authorId="0" shapeId="0" xr:uid="{1ED8FC81-F897-453C-99EB-B1BBBA35B0BE}">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12" authorId="0" shapeId="0" xr:uid="{FC95F83A-92BE-4C95-9384-1A2B3DB0E52A}">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13" authorId="0" shapeId="0" xr:uid="{5507043E-5262-456B-A25E-D8C41F8C423D}">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13" authorId="0" shapeId="0" xr:uid="{B9A0CC24-9AE6-4618-A3CB-6A4BBEB410CE}">
      <text>
        <r>
          <rPr>
            <sz val="9"/>
            <color indexed="81"/>
            <rFont val="Candara"/>
            <family val="2"/>
          </rPr>
          <t>An account structure where securities are held at the level of the individual end-investor.</t>
        </r>
      </text>
    </comment>
    <comment ref="D114" authorId="0" shapeId="0" xr:uid="{1B0A4A27-F9C6-447B-B424-5C96680378BA}">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15" authorId="0" shapeId="0" xr:uid="{C332993B-F888-4045-8769-F7A5A4D6B86A}">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15" authorId="0" shapeId="0" xr:uid="{1666D3F0-0D45-4016-80FB-65337975B36C}">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16" authorId="0" shapeId="0" xr:uid="{4F95F591-DC1E-4308-BD27-2E8AB7BBB520}">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17" authorId="0" shapeId="0" xr:uid="{3B41282F-D57F-45C7-BC9D-7285DD2AC580}">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18" authorId="0" shapeId="0" xr:uid="{4BBB8C7D-466C-4871-84B0-4D4EFBB3FF4C}">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18" authorId="0" shapeId="0" xr:uid="{FE702E8B-A0C3-4377-96B2-6F9BBAB57FB8}">
      <text>
        <r>
          <rPr>
            <sz val="9"/>
            <color indexed="81"/>
            <rFont val="Candara"/>
            <family val="2"/>
          </rPr>
          <t>An account structure where securities are held at the level of the individual end-investor.</t>
        </r>
      </text>
    </comment>
    <comment ref="D119" authorId="0" shapeId="0" xr:uid="{0E59E082-B80D-4B58-A6E0-F12626D3F382}">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20" authorId="0" shapeId="0" xr:uid="{5206FBD6-81CE-4D9E-BBA5-02988E6B4EF5}">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20" authorId="0" shapeId="0" xr:uid="{5A339E4E-81D0-4276-851A-02460B5E4402}">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21" authorId="0" shapeId="0" xr:uid="{4F74D2F9-C721-4655-AB13-147B9338C9D5}">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22" authorId="0" shapeId="0" xr:uid="{811F2BDB-AC3A-4006-B3E2-70F06C1DE810}">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23" authorId="0" shapeId="0" xr:uid="{4BDDB014-66AE-43A5-BE92-F22BD47824BA}">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23" authorId="0" shapeId="0" xr:uid="{457B527E-5085-465D-8D74-630C4F259F18}">
      <text>
        <r>
          <rPr>
            <sz val="9"/>
            <color indexed="81"/>
            <rFont val="Candara"/>
            <family val="2"/>
          </rPr>
          <t>An account structure where securities are held at the level of the individual end-investor.</t>
        </r>
      </text>
    </comment>
    <comment ref="D124" authorId="0" shapeId="0" xr:uid="{CFC00C81-6FF1-4315-8E3E-775C286465D0}">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25" authorId="0" shapeId="0" xr:uid="{92147B8F-A84E-4529-AADA-EFCA7E2A9B44}">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25" authorId="0" shapeId="0" xr:uid="{E88B1D2B-2C32-4D31-8C8A-91E11052ABE4}">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26" authorId="0" shapeId="0" xr:uid="{8542D668-9F3B-47E1-9B56-80BB02D455E3}">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27" authorId="0" shapeId="0" xr:uid="{D660B77A-5CFD-4912-852A-71E349D9F819}">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28" authorId="0" shapeId="0" xr:uid="{8E8C4AAB-95BD-415C-B955-752B9B39F236}">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28" authorId="0" shapeId="0" xr:uid="{6D235AE7-4780-44A6-BBA2-BD1284910CAD}">
      <text>
        <r>
          <rPr>
            <sz val="9"/>
            <color indexed="81"/>
            <rFont val="Candara"/>
            <family val="2"/>
          </rPr>
          <t>An account structure where securities are held at the level of the individual end-investor.</t>
        </r>
      </text>
    </comment>
    <comment ref="D129" authorId="0" shapeId="0" xr:uid="{ABB83EDA-4BA8-487B-856F-B0707B9C8ADB}">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30" authorId="0" shapeId="0" xr:uid="{4B64AC44-54F2-4C5A-B765-CE2FD07CC136}">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30" authorId="0" shapeId="0" xr:uid="{01675E24-194C-4EE6-91C8-79B004BF2A4B}">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31" authorId="0" shapeId="0" xr:uid="{1886E828-1FB8-4035-B724-037097C41996}">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32" authorId="0" shapeId="0" xr:uid="{6CD67708-9BFA-47B5-A7D0-9F296C21793F}">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33" authorId="0" shapeId="0" xr:uid="{461EC493-F811-4E7B-84BE-B425E36A5388}">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33" authorId="0" shapeId="0" xr:uid="{DEA7A5F9-721E-4D90-96D6-A2FBD6272AD2}">
      <text>
        <r>
          <rPr>
            <sz val="9"/>
            <color indexed="81"/>
            <rFont val="Candara"/>
            <family val="2"/>
          </rPr>
          <t>An account structure where securities are held at the level of the individual end-investor.</t>
        </r>
      </text>
    </comment>
    <comment ref="D134" authorId="0" shapeId="0" xr:uid="{EDCFAF62-4325-40AF-A924-6CB7EA42AACA}">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35" authorId="0" shapeId="0" xr:uid="{B83B58B2-E138-479D-8724-817DDF3B4624}">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35" authorId="0" shapeId="0" xr:uid="{5E2189EA-8545-4439-A3F8-9BE9F417049D}">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36" authorId="0" shapeId="0" xr:uid="{7078F3E6-E980-4B5F-8918-F8563CD2D1DF}">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37" authorId="0" shapeId="0" xr:uid="{EE9AABC1-7EA4-4F6D-A8C1-13F0C7EB63C6}">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38" authorId="0" shapeId="0" xr:uid="{1D36A59D-6249-4B29-AFDC-82B02967CCD2}">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38" authorId="0" shapeId="0" xr:uid="{397A735F-5EA9-425F-915B-6366DDEAF8E0}">
      <text>
        <r>
          <rPr>
            <sz val="9"/>
            <color indexed="81"/>
            <rFont val="Candara"/>
            <family val="2"/>
          </rPr>
          <t>An account structure where securities are held at the level of the individual end-investor.</t>
        </r>
      </text>
    </comment>
    <comment ref="D139" authorId="0" shapeId="0" xr:uid="{1F67A6C7-14CF-4AFE-9F78-5E2B41217233}">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40" authorId="0" shapeId="0" xr:uid="{4B0969AE-24DA-44B8-8434-0F6B56DD2E5E}">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40" authorId="0" shapeId="0" xr:uid="{5AD95EB2-2960-4F1A-BF7D-E784CD364141}">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41" authorId="0" shapeId="0" xr:uid="{E5C928DD-ECA7-4875-BD97-487370AEE6BB}">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42" authorId="0" shapeId="0" xr:uid="{C7EBA782-8F7D-4997-BE7B-956EAAF6ADCE}">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43" authorId="0" shapeId="0" xr:uid="{AF663771-8FFC-4AA7-B020-36C1E5994AA5}">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43" authorId="0" shapeId="0" xr:uid="{61043EC5-B19E-4074-981D-863DAD7C8CBE}">
      <text>
        <r>
          <rPr>
            <sz val="9"/>
            <color indexed="81"/>
            <rFont val="Candara"/>
            <family val="2"/>
          </rPr>
          <t>An account structure where securities are held at the level of the individual end-investor.</t>
        </r>
      </text>
    </comment>
    <comment ref="D144" authorId="0" shapeId="0" xr:uid="{8831FE0A-A35E-405A-AB53-17E1B114F431}">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45" authorId="0" shapeId="0" xr:uid="{B16C7B22-04C0-4DE3-997B-4DAE387768B1}">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45" authorId="0" shapeId="0" xr:uid="{21240A16-28E9-49F0-9D5D-1540E6576F34}">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46" authorId="0" shapeId="0" xr:uid="{9267B6AD-863D-4088-897D-4234684E42CE}">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47" authorId="0" shapeId="0" xr:uid="{DE3B5F96-1EC9-467D-ABAD-CE8539C2E1FD}">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48" authorId="0" shapeId="0" xr:uid="{B7375DA8-0FAF-4CE3-97E1-C044B4C070D4}">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48" authorId="0" shapeId="0" xr:uid="{483BA42C-3E61-4091-A136-330F496B72E3}">
      <text>
        <r>
          <rPr>
            <sz val="9"/>
            <color indexed="81"/>
            <rFont val="Candara"/>
            <family val="2"/>
          </rPr>
          <t>An account structure where securities are held at the level of the individual end-investor.</t>
        </r>
      </text>
    </comment>
    <comment ref="D149" authorId="0" shapeId="0" xr:uid="{74A4E882-74DB-4DEF-835D-4ABCBD65C383}">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50" authorId="0" shapeId="0" xr:uid="{E064F361-9255-4DC2-A901-A16C4F20FB2B}">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50" authorId="0" shapeId="0" xr:uid="{D5238B9F-1329-4214-82B4-5DB50CC3D9EC}">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51" authorId="0" shapeId="0" xr:uid="{36037E10-0736-4323-B8B3-26C155A80EF8}">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52" authorId="0" shapeId="0" xr:uid="{13A789F1-AD88-41DA-ADFB-58B420EFCF3E}">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53" authorId="0" shapeId="0" xr:uid="{31B8DB22-665D-495A-8437-C2C64445FE46}">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53" authorId="0" shapeId="0" xr:uid="{587DB850-A774-4748-AAA5-8CF434E8A95A}">
      <text>
        <r>
          <rPr>
            <sz val="9"/>
            <color indexed="81"/>
            <rFont val="Candara"/>
            <family val="2"/>
          </rPr>
          <t>An account structure where securities are held at the level of the individual end-investor.</t>
        </r>
      </text>
    </comment>
    <comment ref="D154" authorId="0" shapeId="0" xr:uid="{46CCAF09-B6B0-4E77-9300-E9228ACDD5C8}">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55" authorId="0" shapeId="0" xr:uid="{0C9243F7-30DE-42E4-9BFB-184764C8C8CF}">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55" authorId="0" shapeId="0" xr:uid="{F34D4F03-027B-48DA-93D2-13F57856CB53}">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56" authorId="0" shapeId="0" xr:uid="{8649418C-CF04-4297-9D74-8A3F4838BDA3}">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57" authorId="0" shapeId="0" xr:uid="{786ADBD3-DF3A-4B27-8A54-419F58E27B1C}">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58" authorId="0" shapeId="0" xr:uid="{24EE23C4-8972-4B78-936F-3D2059D7789A}">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58" authorId="0" shapeId="0" xr:uid="{B6AB2716-16DB-4454-81B4-E0775EB2848B}">
      <text>
        <r>
          <rPr>
            <sz val="9"/>
            <color indexed="81"/>
            <rFont val="Candara"/>
            <family val="2"/>
          </rPr>
          <t>An account structure where securities are held at the level of the individual end-investor.</t>
        </r>
      </text>
    </comment>
    <comment ref="D159" authorId="0" shapeId="0" xr:uid="{1DB56899-6D62-4559-84EB-08DAACDF9C7F}">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60" authorId="0" shapeId="0" xr:uid="{DC5798DC-30DC-409C-9AEB-FAB016952DE5}">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60" authorId="0" shapeId="0" xr:uid="{48DBB3B4-E102-468C-BA39-33DD8DA46661}">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61" authorId="0" shapeId="0" xr:uid="{F95D526F-CFE7-426F-A3C3-401CDD4FFFF6}">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62" authorId="0" shapeId="0" xr:uid="{90FD1266-C4CD-4484-A0AD-DF08CBB90BD8}">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63" authorId="0" shapeId="0" xr:uid="{FA8FF1F3-8A49-4B95-BBF5-542075B99B32}">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63" authorId="0" shapeId="0" xr:uid="{40DF7C94-E889-4645-A8D4-B1E649AF5D40}">
      <text>
        <r>
          <rPr>
            <sz val="9"/>
            <color indexed="81"/>
            <rFont val="Candara"/>
            <family val="2"/>
          </rPr>
          <t>An account structure where securities are held at the level of the individual end-investor.</t>
        </r>
      </text>
    </comment>
    <comment ref="D164" authorId="0" shapeId="0" xr:uid="{E613AF54-F710-41F3-8F6E-F14807867B76}">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65" authorId="0" shapeId="0" xr:uid="{73DB4C3F-7C7F-464B-B899-5670670A9E39}">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65" authorId="0" shapeId="0" xr:uid="{D8DAD1AE-4B5D-48AA-AEDE-8BD5F038D423}">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66" authorId="0" shapeId="0" xr:uid="{2CC891E6-363C-417E-9706-335B52365985}">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67" authorId="0" shapeId="0" xr:uid="{7F926C75-E741-43DA-A3DC-3B55D588377E}">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68" authorId="0" shapeId="0" xr:uid="{3A9041CD-87E2-48E5-8E68-32454E786392}">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68" authorId="0" shapeId="0" xr:uid="{C0693EA7-7E37-4564-9A5C-086B8F845ADF}">
      <text>
        <r>
          <rPr>
            <sz val="9"/>
            <color indexed="81"/>
            <rFont val="Candara"/>
            <family val="2"/>
          </rPr>
          <t>An account structure where securities are held at the level of the individual end-investor.</t>
        </r>
      </text>
    </comment>
    <comment ref="D169" authorId="0" shapeId="0" xr:uid="{D0855A3E-FFE8-4B7E-9353-C42CD3FA4466}">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70" authorId="0" shapeId="0" xr:uid="{3C4E49EA-EA41-4EDB-B596-CA2CD090DC1D}">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70" authorId="0" shapeId="0" xr:uid="{189F37CD-99C4-4E7D-BFA2-9BA9642FC4F2}">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71" authorId="0" shapeId="0" xr:uid="{28299E16-E904-4E0E-898E-6CA766D851AF}">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72" authorId="0" shapeId="0" xr:uid="{D65E208C-81E1-4608-A39C-E7CACDB52913}">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73" authorId="0" shapeId="0" xr:uid="{E91E01DB-BA02-4091-8F37-9221182A0A5B}">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73" authorId="0" shapeId="0" xr:uid="{57DE6F2E-170F-4F4E-AB83-F3CDC7399EB8}">
      <text>
        <r>
          <rPr>
            <sz val="9"/>
            <color indexed="81"/>
            <rFont val="Candara"/>
            <family val="2"/>
          </rPr>
          <t>An account structure where securities are held at the level of the individual end-investor.</t>
        </r>
      </text>
    </comment>
    <comment ref="D174" authorId="0" shapeId="0" xr:uid="{181CF614-E78F-42C4-A768-2DEC6391DE96}">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75" authorId="0" shapeId="0" xr:uid="{C2CF926F-5F09-4C54-9F63-258854B4688B}">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75" authorId="0" shapeId="0" xr:uid="{C05477FA-01C0-4015-8E6A-B867F29C10D4}">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76" authorId="0" shapeId="0" xr:uid="{F74EF23D-4B62-4172-BD36-A0E1485D2E4A}">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77" authorId="0" shapeId="0" xr:uid="{B4AD8044-BEDF-498F-AD02-F9A1782256DD}">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78" authorId="0" shapeId="0" xr:uid="{37820ECA-0131-460A-8AC9-E0227E30714F}">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78" authorId="0" shapeId="0" xr:uid="{D4DCF0DE-D821-41CC-BF7E-F23BCF2892AC}">
      <text>
        <r>
          <rPr>
            <sz val="9"/>
            <color indexed="81"/>
            <rFont val="Candara"/>
            <family val="2"/>
          </rPr>
          <t>An account structure where securities are held at the level of the individual end-investor.</t>
        </r>
      </text>
    </comment>
    <comment ref="D179" authorId="0" shapeId="0" xr:uid="{D828AD7C-A923-4140-9D13-44EB42D3C84E}">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80" authorId="0" shapeId="0" xr:uid="{EA141214-5938-48C5-884E-A94492E8EB67}">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80" authorId="0" shapeId="0" xr:uid="{109EEF31-674C-4F3A-BA30-2683FC88D217}">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81" authorId="0" shapeId="0" xr:uid="{04A67353-BF8A-4819-9884-76A9D39201AA}">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82" authorId="0" shapeId="0" xr:uid="{03747AF5-1269-4399-84F1-0B8A83FF98FA}">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83" authorId="0" shapeId="0" xr:uid="{9E945659-789C-4862-A50B-1C649CC64081}">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83" authorId="0" shapeId="0" xr:uid="{C2D2486B-0CAA-4A81-8A81-B2AD2B43CF65}">
      <text>
        <r>
          <rPr>
            <sz val="9"/>
            <color indexed="81"/>
            <rFont val="Candara"/>
            <family val="2"/>
          </rPr>
          <t>An account structure where securities are held at the level of the individual end-investor.</t>
        </r>
      </text>
    </comment>
    <comment ref="D184" authorId="0" shapeId="0" xr:uid="{5C8BEBEB-7078-4931-9555-1CF588E53575}">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85" authorId="0" shapeId="0" xr:uid="{FEB23DBE-5F90-422C-88A2-A3E3197B9C6D}">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85" authorId="0" shapeId="0" xr:uid="{11E57AA7-DD05-4CB0-9600-26963C6634FF}">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86" authorId="0" shapeId="0" xr:uid="{6B92E92F-944F-4BBE-80E7-AEA3C095289E}">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87" authorId="0" shapeId="0" xr:uid="{A452407E-FA7D-43B3-9720-3E320B86CB07}">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88" authorId="0" shapeId="0" xr:uid="{7C02B071-1C1C-418B-AAA8-2FD5128EB6BA}">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88" authorId="0" shapeId="0" xr:uid="{BB262C55-DC5D-4365-A39D-1CD039770B0C}">
      <text>
        <r>
          <rPr>
            <sz val="9"/>
            <color indexed="81"/>
            <rFont val="Candara"/>
            <family val="2"/>
          </rPr>
          <t>An account structure where securities are held at the level of the individual end-investor.</t>
        </r>
      </text>
    </comment>
    <comment ref="D189" authorId="0" shapeId="0" xr:uid="{A9764EF0-B0E0-4C40-BE8E-F051E85AE75A}">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90" authorId="0" shapeId="0" xr:uid="{51B04A58-5804-485B-8354-D3970B8E7D4F}">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90" authorId="0" shapeId="0" xr:uid="{7C5376DB-579C-450A-9DCE-356AAB1D790E}">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91" authorId="0" shapeId="0" xr:uid="{1DFC83A7-26E7-446F-99D7-2040085DA60B}">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92" authorId="0" shapeId="0" xr:uid="{55CE1B93-A476-488A-9107-9D7CF09B13CC}">
      <text>
        <r>
          <rPr>
            <sz val="9"/>
            <color indexed="81"/>
            <rFont val="Candara"/>
            <family val="2"/>
          </rPr>
          <t>All other instruments which do not fit in Equities, Collective investments vehicles and Debt as defined above.</t>
        </r>
        <r>
          <rPr>
            <sz val="9"/>
            <color indexed="81"/>
            <rFont val="Tahoma"/>
            <family val="2"/>
          </rPr>
          <t xml:space="preserve">
</t>
        </r>
      </text>
    </comment>
    <comment ref="D193" authorId="0" shapeId="0" xr:uid="{9F75797C-67EE-4469-B47D-EF584549BFBB}">
      <text>
        <r>
          <rPr>
            <sz val="9"/>
            <color indexed="81"/>
            <rFont val="Candara"/>
            <family val="2"/>
          </rPr>
          <t>Financial instruments representing an ownership interest in an entity or pool of assets. Equities include the following: (a) Common / ordinary shares (b) Preferred / preference shares (c) Common / ordinary convertible shares (d) Preferred/ preference convertible shares (e) Limited partnership units (f) Depository receipts on equities (g) Structured instruments (participation)</t>
        </r>
        <r>
          <rPr>
            <sz val="9"/>
            <color indexed="81"/>
            <rFont val="Tahoma"/>
            <family val="2"/>
          </rPr>
          <t xml:space="preserve">
</t>
        </r>
      </text>
    </comment>
    <comment ref="J193" authorId="0" shapeId="0" xr:uid="{66ABB5D2-BE84-4A25-BF4F-91216FF63054}">
      <text>
        <r>
          <rPr>
            <sz val="9"/>
            <color indexed="81"/>
            <rFont val="Candara"/>
            <family val="2"/>
          </rPr>
          <t>An account structure where securities are held at the level of the individual end-investor.</t>
        </r>
      </text>
    </comment>
    <comment ref="D194" authorId="0" shapeId="0" xr:uid="{5D74E958-7811-4FB6-B376-1E7DCB648C1B}">
      <text>
        <r>
          <rPr>
            <sz val="9"/>
            <color indexed="81"/>
            <rFont val="Candara"/>
            <family val="2"/>
          </rPr>
          <t>Securities representing a portion of assets pooled by investors run by a management company whose share capital remains separate from such assets and include issues of shares or units in the form of a unit trust, mutual fund, OICVM, OPCVM, SICAV, SICAF etc. Collective Investment Vehicles include the following: (a) Standard Investment Funds/ Mutual Funds (b) Hedge Funds (c) Real Estate Investment Trust (REIT) (d) Exchange Traded Funds (ETF) (e) Pension Funds (f) Funds of Funds (g) Private Equity Funds</t>
        </r>
      </text>
    </comment>
    <comment ref="D195" authorId="0" shapeId="0" xr:uid="{E1FD3804-88D3-42D2-8754-175D93398E87}">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text>
    </comment>
    <comment ref="J195" authorId="0" shapeId="0" xr:uid="{F6F0A17A-D056-4026-A222-8EA962CD5672}">
      <text>
        <r>
          <rPr>
            <sz val="9"/>
            <color indexed="81"/>
            <rFont val="Candara"/>
            <family val="2"/>
          </rPr>
          <t>Omnibus Account Structure: Securities for more than one client are comingled within the account(s) of Intermediaries.
Segregated Omnibus Account Structure: An omnibus account allowing for segregation of individual CSD participant clients’ assets.</t>
        </r>
        <r>
          <rPr>
            <sz val="9"/>
            <color indexed="81"/>
            <rFont val="Tahoma"/>
            <family val="2"/>
          </rPr>
          <t xml:space="preserve">
</t>
        </r>
      </text>
    </comment>
    <comment ref="D196" authorId="0" shapeId="0" xr:uid="{9BB6D493-8EBF-4824-83EF-55196FE43EBD}">
      <text>
        <r>
          <rPr>
            <sz val="9"/>
            <color indexed="81"/>
            <rFont val="Candara"/>
            <family val="2"/>
          </rPr>
          <t>Financial instruments evidencing monies owed by the issuer to the holder on terms as specified. Debt include the following: (a) Bonds (b) Convertible Bonds (c) Bonds with warrants attached (d) Medium-Terms notes (e) Money Market Instruments (f) Structured Instruments (capital protection) (g) Structured Instruments (without capital protection) (h) Mortgage-Backed Securities  (i) Asset-Backed Securities (j) Municipal Bonds (k) Depository Receipts on debt instruments.
Government Debt:      Debt instruments issued by Government Bodies.
Corporate Debt:           Debt instruments issued by non Government entity</t>
        </r>
        <r>
          <rPr>
            <sz val="9"/>
            <color indexed="81"/>
            <rFont val="Tahoma"/>
            <family val="2"/>
          </rPr>
          <t xml:space="preserve">
</t>
        </r>
      </text>
    </comment>
    <comment ref="D197" authorId="0" shapeId="0" xr:uid="{1D33A3C3-3558-4537-8E18-E9C4F42FA147}">
      <text>
        <r>
          <rPr>
            <sz val="9"/>
            <color indexed="81"/>
            <rFont val="Tahoma"/>
            <family val="2"/>
          </rPr>
          <t>All other instruments which do not fit in Equities, Collective investments vehicles and Debt as defined above.</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Irina Bussoli</author>
  </authors>
  <commentList>
    <comment ref="D6" authorId="0" shapeId="0" xr:uid="{2956700C-F747-4A9C-AFD0-EEB166BC85E6}">
      <text>
        <r>
          <rPr>
            <sz val="9"/>
            <color indexed="81"/>
            <rFont val="Candara"/>
            <family val="2"/>
          </rPr>
          <t>CSD provides services for OTC transactions reporting by market participants due to applicable laws and regulations requirements</t>
        </r>
        <r>
          <rPr>
            <sz val="9"/>
            <color indexed="81"/>
            <rFont val="Tahoma"/>
            <family val="2"/>
          </rPr>
          <t xml:space="preserve">
</t>
        </r>
      </text>
    </comment>
    <comment ref="E6" authorId="0" shapeId="0" xr:uid="{5CB35AFB-7F23-492F-9197-214F8E627F70}">
      <text>
        <r>
          <rPr>
            <sz val="9"/>
            <color indexed="81"/>
            <rFont val="Candara"/>
            <family val="2"/>
          </rPr>
          <t>CSD collects securities, corporate actions, issuers and registrars information from different sources and distributes it in a customized and structured way via online database and or via the website.</t>
        </r>
      </text>
    </comment>
    <comment ref="F6" authorId="0" shapeId="0" xr:uid="{8AA9ABA5-2ECE-48C2-B9A4-01C272CD6676}">
      <text>
        <r>
          <rPr>
            <sz val="9"/>
            <color indexed="81"/>
            <rFont val="Candara"/>
            <family val="2"/>
          </rPr>
          <t>CSD is authorized to allocate the ISIN, CFI and other international codes.</t>
        </r>
        <r>
          <rPr>
            <sz val="9"/>
            <color indexed="81"/>
            <rFont val="Tahoma"/>
            <family val="2"/>
          </rPr>
          <t xml:space="preserve">
</t>
        </r>
      </text>
    </comment>
    <comment ref="G6" authorId="0" shapeId="0" xr:uid="{E322117D-8831-4AD6-A90A-D4A372091AE4}">
      <text>
        <r>
          <rPr>
            <sz val="9"/>
            <color indexed="81"/>
            <rFont val="Candara"/>
            <family val="2"/>
          </rPr>
          <t>The CSD provides access to EDI systems, SWIFT, and/or outsourcing of IT services.</t>
        </r>
        <r>
          <rPr>
            <sz val="9"/>
            <color indexed="81"/>
            <rFont val="Tahoma"/>
            <family val="2"/>
          </rPr>
          <t xml:space="preserve">
</t>
        </r>
      </text>
    </comment>
    <comment ref="H6" authorId="0" shapeId="0" xr:uid="{344AB8DC-51AD-4AA3-8520-945E6D630B1F}">
      <text>
        <r>
          <rPr>
            <sz val="9"/>
            <color indexed="81"/>
            <rFont val="Candara"/>
            <family val="2"/>
          </rPr>
          <t>The CSD offers its clients collateral management services for OTC transactions such as REPO, securities lending and derivatives.</t>
        </r>
        <r>
          <rPr>
            <sz val="9"/>
            <color indexed="81"/>
            <rFont val="Tahoma"/>
            <family val="2"/>
          </rPr>
          <t xml:space="preserve">
</t>
        </r>
      </text>
    </comment>
    <comment ref="I6" authorId="0" shapeId="0" xr:uid="{41641F8A-774B-4BA8-9532-6D63A681AD7D}">
      <text>
        <r>
          <rPr>
            <b/>
            <sz val="9"/>
            <color indexed="81"/>
            <rFont val="Candara"/>
            <family val="2"/>
          </rPr>
          <t>CSD assigning Legal Entity Identification (LEI) codes.</t>
        </r>
        <r>
          <rPr>
            <sz val="9"/>
            <color indexed="81"/>
            <rFont val="Tahoma"/>
            <family val="2"/>
          </rPr>
          <t xml:space="preserve">
</t>
        </r>
      </text>
    </comment>
    <comment ref="J6" authorId="0" shapeId="0" xr:uid="{A493C725-1B89-4036-92FA-7788546E7C9C}">
      <text>
        <r>
          <rPr>
            <b/>
            <sz val="9"/>
            <color indexed="81"/>
            <rFont val="Candara"/>
            <family val="2"/>
          </rPr>
          <t>CSD provides an automatic system calculating market prices of financial instruments</t>
        </r>
        <r>
          <rPr>
            <sz val="9"/>
            <color indexed="81"/>
            <rFont val="Tahoma"/>
            <family val="2"/>
          </rPr>
          <t xml:space="preserve">
</t>
        </r>
      </text>
    </comment>
    <comment ref="K6" authorId="0" shapeId="0" xr:uid="{05CA7BE1-3735-4C06-8136-7F35F41633AC}">
      <text>
        <r>
          <rPr>
            <b/>
            <sz val="9"/>
            <color indexed="81"/>
            <rFont val="Candara"/>
            <family val="2"/>
          </rPr>
          <t>The CSD provides account maintenance, FX services</t>
        </r>
        <r>
          <rPr>
            <sz val="9"/>
            <color indexed="81"/>
            <rFont val="Tahoma"/>
            <family val="2"/>
          </rPr>
          <t xml:space="preserve">
</t>
        </r>
      </text>
    </comment>
    <comment ref="L6" authorId="0" shapeId="0" xr:uid="{C79EC267-1D06-44B9-A66B-202250F8A12D}">
      <text>
        <r>
          <rPr>
            <b/>
            <sz val="9"/>
            <color indexed="81"/>
            <rFont val="Candara"/>
            <family val="2"/>
          </rPr>
          <t>The CSD provides the e-Voting Platform to the issuers.</t>
        </r>
        <r>
          <rPr>
            <sz val="9"/>
            <color indexed="81"/>
            <rFont val="Tahoma"/>
            <family val="2"/>
          </rPr>
          <t xml:space="preserve">
</t>
        </r>
      </text>
    </comment>
    <comment ref="M6" authorId="0" shapeId="0" xr:uid="{F525D045-4038-465B-AB8A-983D2F2265A9}">
      <text>
        <r>
          <rPr>
            <b/>
            <sz val="9"/>
            <color indexed="81"/>
            <rFont val="Candara"/>
            <family val="2"/>
          </rPr>
          <t>CSD provide infrastructure for crowdfunding market, supports the development of the crowdfunding market, by providing services to issuers, investors, intermediaries, and supervisory authorities through Crowdfunding platform. Crowdfunding platform facilitate issuers and investors to check issuance or investment limits, and members of the general public interested in crowdfunding to access related information and statistical data.</t>
        </r>
      </text>
    </comment>
    <comment ref="N6" authorId="0" shapeId="0" xr:uid="{FEF8EA5C-B99B-49F0-9E26-CC30914B9990}">
      <text>
        <r>
          <rPr>
            <b/>
            <sz val="9"/>
            <color indexed="81"/>
            <rFont val="Candara"/>
            <family val="2"/>
          </rPr>
          <t>CSD provides platform to investors to place their order of subscription, redemption and other type of orders for funds</t>
        </r>
        <r>
          <rPr>
            <sz val="9"/>
            <color indexed="81"/>
            <rFont val="Tahoma"/>
            <family val="2"/>
          </rPr>
          <t xml:space="preserve">
</t>
        </r>
      </text>
    </comment>
  </commentList>
</comments>
</file>

<file path=xl/sharedStrings.xml><?xml version="1.0" encoding="utf-8"?>
<sst xmlns="http://schemas.openxmlformats.org/spreadsheetml/2006/main" count="3762" uniqueCount="484">
  <si>
    <t>Other</t>
  </si>
  <si>
    <t>AT</t>
  </si>
  <si>
    <t>EA</t>
  </si>
  <si>
    <t>OeKB CSD</t>
  </si>
  <si>
    <t>OeKB CSD GmbH</t>
  </si>
  <si>
    <t>Strauchgasse 1-3, 1011 Wien, Austria</t>
  </si>
  <si>
    <t>Yes</t>
  </si>
  <si>
    <t>EUR</t>
  </si>
  <si>
    <t>Model 1, Model 3</t>
  </si>
  <si>
    <t>Model 1: OTC transactions, Model 3: Exchange transactions</t>
  </si>
  <si>
    <t>FP</t>
  </si>
  <si>
    <t>N/A</t>
  </si>
  <si>
    <t>No</t>
  </si>
  <si>
    <t>BA</t>
  </si>
  <si>
    <t>CR HoV RS</t>
  </si>
  <si>
    <t>Central Registry of Securities JSC Banja Luka</t>
  </si>
  <si>
    <t>Sime Solaje 1, 78000 Banja Luka, Republic of Srpska, Bosnia and Herzegovina</t>
  </si>
  <si>
    <t>Model 1, Model 2</t>
  </si>
  <si>
    <t>Model 1: Money market transactions and block transactions, Model 2: Exchange transactions</t>
  </si>
  <si>
    <t>RVP</t>
  </si>
  <si>
    <t>Registry of Securities of the Federation of Bosnia and Herzegovina</t>
  </si>
  <si>
    <t>Maršala Tita 62/II, 71000  Sarajevo, Bosnia and Herzegovina</t>
  </si>
  <si>
    <t>Model 1: T-bills, Model 2: Exchange transactions</t>
  </si>
  <si>
    <t>BE</t>
  </si>
  <si>
    <t>Euroclear Bank</t>
  </si>
  <si>
    <t>1 Boulevard du Roi Albert II, 1210 Brussels, Belgium</t>
  </si>
  <si>
    <t>Model 1</t>
  </si>
  <si>
    <t>Euroclear Belgium</t>
  </si>
  <si>
    <t>BG</t>
  </si>
  <si>
    <t>EU</t>
  </si>
  <si>
    <t>CDAD</t>
  </si>
  <si>
    <t>Central Depository AD</t>
  </si>
  <si>
    <t>6 Tri Ushi Str., 1000 Sofia, Bulgaria</t>
  </si>
  <si>
    <t>Model 2</t>
  </si>
  <si>
    <t>CH</t>
  </si>
  <si>
    <t>SIX SIS</t>
  </si>
  <si>
    <t>SIX SIS Ltd</t>
  </si>
  <si>
    <t>Baslerstrasse 100, 4600 Olten, Switzerland</t>
  </si>
  <si>
    <t>CY</t>
  </si>
  <si>
    <t>CSE</t>
  </si>
  <si>
    <t>Cyprus Stock Exchange</t>
  </si>
  <si>
    <t>71-73 Lordou Vironos Avenue, 1096 Nicosia, Cyprus</t>
  </si>
  <si>
    <t>Model 1: OTC transactions, Model 2: Exchange transactions</t>
  </si>
  <si>
    <t>NP</t>
  </si>
  <si>
    <t>CZ</t>
  </si>
  <si>
    <t>CSD Prague</t>
  </si>
  <si>
    <t>Centrální depozitář cenných papírů, a.s.</t>
  </si>
  <si>
    <t>Rybna 14, 110 05, Praha, Czech Republic</t>
  </si>
  <si>
    <t>DE</t>
  </si>
  <si>
    <t>CBF</t>
  </si>
  <si>
    <t>Clearstream Banking AG</t>
  </si>
  <si>
    <t>Mergenthalerallee 61, 65760 Eschborn, Germany</t>
  </si>
  <si>
    <t>DK</t>
  </si>
  <si>
    <t>VP Securities</t>
  </si>
  <si>
    <t>VP Securities A/S</t>
  </si>
  <si>
    <t>Weidekampsgade 14, 2300 Copenhagen S, Denmark</t>
  </si>
  <si>
    <t>Model 3 is the most frequently used. Most 1 is possible during the opening hours of the Danish central bank.</t>
  </si>
  <si>
    <t>ES</t>
  </si>
  <si>
    <t>Iberclear</t>
  </si>
  <si>
    <t>Plaza de la Lealtad 1, 28014 Madrid, Spain</t>
  </si>
  <si>
    <t>FI</t>
  </si>
  <si>
    <t>Euroclear Finland</t>
  </si>
  <si>
    <t>Euroclear Finland Oy</t>
  </si>
  <si>
    <t>Urho Kekkosen katu 5 C, FI-00100 Helsinki, Finland</t>
  </si>
  <si>
    <t>FR</t>
  </si>
  <si>
    <t>Euroclear France</t>
  </si>
  <si>
    <t xml:space="preserve">66 rue de la Victoire 75009 Paris, France </t>
  </si>
  <si>
    <t>GR</t>
  </si>
  <si>
    <t>ATHEXCSD</t>
  </si>
  <si>
    <t>Hellenic Central Securities Depository SA</t>
  </si>
  <si>
    <t>110 Athinon Avenue, 104 42 Athens, Greece</t>
  </si>
  <si>
    <t>Model 1: Transactions at beneficiary account level, otherwise Model 2</t>
  </si>
  <si>
    <t>HR</t>
  </si>
  <si>
    <t>SKDD</t>
  </si>
  <si>
    <t>Central Depository &amp; Clearing Company Inc.</t>
  </si>
  <si>
    <t>Heinzelova 62a, 10000 Zagreb, Croatia</t>
  </si>
  <si>
    <t>Model 1: "trade-for-trade" service; Model 3: contractual service</t>
  </si>
  <si>
    <t>HU</t>
  </si>
  <si>
    <t>KELER</t>
  </si>
  <si>
    <t>KELER Ltd.</t>
  </si>
  <si>
    <t>70-72 Rákóczi Street, 1074 Budapest, Hungary</t>
  </si>
  <si>
    <t>IS</t>
  </si>
  <si>
    <t>EEA</t>
  </si>
  <si>
    <t>Nasdaq CSD Iceland</t>
  </si>
  <si>
    <t>Laugavegur 182, 105 Reykjavík, Iceland</t>
  </si>
  <si>
    <t>IT</t>
  </si>
  <si>
    <t>Monte Titoli</t>
  </si>
  <si>
    <t>Monte Titoli S.p.A</t>
  </si>
  <si>
    <t>Piazza degli Affari , 6, 20123 Milano, Italy</t>
  </si>
  <si>
    <t>LU</t>
  </si>
  <si>
    <t>CBL</t>
  </si>
  <si>
    <t>Clearstream Banking Luxembourg</t>
  </si>
  <si>
    <t>42 Avenue JF Kennedy, 1855 Luxembourg, Luxembourg</t>
  </si>
  <si>
    <t>LuxCSD</t>
  </si>
  <si>
    <t>LuxCSD S.A.</t>
  </si>
  <si>
    <t xml:space="preserve">42, Avenue J.F. Kennedy, 1855 Luxembourg, </t>
  </si>
  <si>
    <t>1 Valnu Street, Riga 1050, Latvia</t>
  </si>
  <si>
    <t>Model 1: OTC transactions, same-day settlements</t>
  </si>
  <si>
    <t>ME</t>
  </si>
  <si>
    <t>Model 2 is used under certain conditions, otherwise Model 1 is the default.</t>
  </si>
  <si>
    <t>MK</t>
  </si>
  <si>
    <t>CSD AD Skopje</t>
  </si>
  <si>
    <t>Central Securities Depository AD Skopje</t>
  </si>
  <si>
    <t>MT</t>
  </si>
  <si>
    <t>MSE</t>
  </si>
  <si>
    <t>Malta Stock Exchange</t>
  </si>
  <si>
    <t>Garrison Chapel, Castile Place, Valletta VLT 1063, Malta</t>
  </si>
  <si>
    <t>NL</t>
  </si>
  <si>
    <t>Euroclear Nederland</t>
  </si>
  <si>
    <t>Herengracht 459-469, 1017 BS Amsterdam, the Netherlands</t>
  </si>
  <si>
    <t>NO</t>
  </si>
  <si>
    <t>Verdipapirsentralen ASA</t>
  </si>
  <si>
    <t>Fred. Olsens gate 1, Postbox 4 Sentrum, 0051 Oslo, Norway</t>
  </si>
  <si>
    <t>PL</t>
  </si>
  <si>
    <t>KDPW</t>
  </si>
  <si>
    <t>The Central Securities Depository of Poland</t>
  </si>
  <si>
    <t>4 Książęca St, 00-498 Warsaw, Poland</t>
  </si>
  <si>
    <t>Model 2 is used for the batch cycle</t>
  </si>
  <si>
    <t>PT</t>
  </si>
  <si>
    <t>Interbolsa</t>
  </si>
  <si>
    <t>Avenida da Boavista 3433, 4100-138 Porto, Portugal</t>
  </si>
  <si>
    <t>Model 1: OTC transactions, realignments and others, Model 2: Exchange transactions</t>
  </si>
  <si>
    <t>RO</t>
  </si>
  <si>
    <t>Depozitarul Central</t>
  </si>
  <si>
    <t>RS</t>
  </si>
  <si>
    <t>CR HoV</t>
  </si>
  <si>
    <t>Central Securities Depository and Clearing House</t>
  </si>
  <si>
    <t>RU</t>
  </si>
  <si>
    <t>NSD</t>
  </si>
  <si>
    <t>National Settlement Depository</t>
  </si>
  <si>
    <t>12, Spartakovskaya Street, Moscow 105066, Russia</t>
  </si>
  <si>
    <t>Model 1, Model 2, Model 3</t>
  </si>
  <si>
    <t>Model 1, 2 or 3 for OTC transactions, Model 1 and 3 for Exchange transactions</t>
  </si>
  <si>
    <t>SE</t>
  </si>
  <si>
    <t>Euroclear Sweden</t>
  </si>
  <si>
    <t>Euroclear Sweden AB</t>
  </si>
  <si>
    <t>Klarabergsviadukten 63, 101 23 Stockholm, Sweden</t>
  </si>
  <si>
    <t>SI</t>
  </si>
  <si>
    <t>KDD</t>
  </si>
  <si>
    <t>Central Securities Clearing Corporation</t>
  </si>
  <si>
    <t>Tivolska cesta 48, 1000 Ljubljana, Slovenia</t>
  </si>
  <si>
    <t>SK</t>
  </si>
  <si>
    <t>CDCP SR</t>
  </si>
  <si>
    <t>Centrálny depozitár cenných papierov SR, a.s.</t>
  </si>
  <si>
    <t>ul. 29.augusta 1/A, 814 80 Bratislava, Slovak Republic</t>
  </si>
  <si>
    <t>TR</t>
  </si>
  <si>
    <t>MKK</t>
  </si>
  <si>
    <t>Merkezi Kayit Kurulusu A.S.</t>
  </si>
  <si>
    <t>Model 1: Transactions between direct and indirect participants (i.e. broker-to-custodian), Model 3: Exchange transactions between direct participants</t>
  </si>
  <si>
    <t>UA</t>
  </si>
  <si>
    <t>NDU</t>
  </si>
  <si>
    <t>Public Joint-Stock Company "National Depository of Ukraine"</t>
  </si>
  <si>
    <t>17/8 Nyzhniy Val Street, Kyiv 04071, Ukraine</t>
  </si>
  <si>
    <t>Model 1: OTC and Exchange transactions (cash accounts maintained by Settlement Center), Model 3: Exchange transactions</t>
  </si>
  <si>
    <t>UK</t>
  </si>
  <si>
    <t>EUI</t>
  </si>
  <si>
    <t>Euroclear UK and Ireland Limited</t>
  </si>
  <si>
    <t>33 Cannon Street, EC4M 5SB London, United Kingdom</t>
  </si>
  <si>
    <t>LV/EE/LT</t>
  </si>
  <si>
    <t>Nasdaq CSD</t>
  </si>
  <si>
    <t>Nasdaq CSD SE</t>
  </si>
  <si>
    <t>Total</t>
  </si>
  <si>
    <t>CSD is owned or controlled by central bank</t>
  </si>
  <si>
    <t>CSD is owned or controlled by holding company that also owns other FMIs</t>
  </si>
  <si>
    <t>Country ISO Code</t>
  </si>
  <si>
    <t>Domestic</t>
  </si>
  <si>
    <t>Custodians</t>
  </si>
  <si>
    <t>Brokers</t>
  </si>
  <si>
    <t>Others</t>
  </si>
  <si>
    <t>https://www.oekb-csd.at/en</t>
  </si>
  <si>
    <t>Equities</t>
  </si>
  <si>
    <t>Collective Investment Vehicles</t>
  </si>
  <si>
    <t>Debt - (Issuer is other Government Bodies)</t>
  </si>
  <si>
    <t>Debt - (Issuer is Corporate)</t>
  </si>
  <si>
    <t>Foreign</t>
  </si>
  <si>
    <t>http://www.crhov.rs/</t>
  </si>
  <si>
    <t>https://www.euroclear.com/services/en/provider-homepage/euroclear-sweden.html</t>
  </si>
  <si>
    <t>https://www.cdcp.sk/en/</t>
  </si>
  <si>
    <t>https://www.mkk.com.tr/en/</t>
  </si>
  <si>
    <t>https://www.euroclear.com/services/en/provider-homepage/euroclear-uk-ireland.html</t>
  </si>
  <si>
    <t>https://www.interbolsa.pt/en/</t>
  </si>
  <si>
    <t>http://www.kdpw.pl/en/Pages/Home_en.aspx</t>
  </si>
  <si>
    <t>EURONEXT VPS</t>
  </si>
  <si>
    <t>https://www.vps.no/pub/about-us/about-vps/?lang=en</t>
  </si>
  <si>
    <t>https://www.euroclear.com/services/en/provider-homepage/euroclear-nederland.html</t>
  </si>
  <si>
    <t>https://www.iberclear.es/ing/Home</t>
  </si>
  <si>
    <t>http://www.cdhv.mk/Default.aspx?lng=2</t>
  </si>
  <si>
    <t>Central Securities Depository and Clearing Company of Montenegro</t>
  </si>
  <si>
    <t>Svetlane Kane Radević bb, 81000 Podgorica, Montenegro</t>
  </si>
  <si>
    <t>https://nasdaqcsd.com/</t>
  </si>
  <si>
    <t>https://www.luxcsd.com/luxcsd-en/</t>
  </si>
  <si>
    <t>https://www.clearstream.com/</t>
  </si>
  <si>
    <t>https://www.lseg.com/post-trade-services/settlement-and-custody/monte-titoli</t>
  </si>
  <si>
    <t>https://english.keler.hu/</t>
  </si>
  <si>
    <t>https://www.skdd.hr/</t>
  </si>
  <si>
    <t>https://www.euroclear.com/services/en/provider-homepage/euroclear-france.html</t>
  </si>
  <si>
    <t>https://www.euroclear.com/services/en/provider-homepage/euroclear-finland.html</t>
  </si>
  <si>
    <t>https://www.crhovrs.org/index.php/en/</t>
  </si>
  <si>
    <t>http://www.rvp.ba/english/</t>
  </si>
  <si>
    <t>http://www.csd-bg.bg/EN_site/index.php?menu=na4alna_stranica1</t>
  </si>
  <si>
    <t>https://www.euroclear.com/services/en/provider-homepage/euroclear-bank.html</t>
  </si>
  <si>
    <t>https://www.euroclear.com/services/en/provider-homepage/euroclear-belgium.html</t>
  </si>
  <si>
    <t>https://www.six-group.com/securities-services/en/home.html</t>
  </si>
  <si>
    <t>http://www.cse.com.cy/en-GB/central-depository/</t>
  </si>
  <si>
    <t>https://www.cdcp.cz/index.php/en/about-csd-prague</t>
  </si>
  <si>
    <t>https://www.clearstream.com/clearstream-en/</t>
  </si>
  <si>
    <t>https://www.vp.dk/</t>
  </si>
  <si>
    <t>https://www.athexgroup.gr/athexcsd</t>
  </si>
  <si>
    <t>Other Government Bodies</t>
  </si>
  <si>
    <t>Banks</t>
  </si>
  <si>
    <t>Insurance companies</t>
  </si>
  <si>
    <t>CRHOV RS</t>
  </si>
  <si>
    <t>Clearstream Banking</t>
  </si>
  <si>
    <t>NCSDI</t>
  </si>
  <si>
    <t xml:space="preserve">Clearstream </t>
  </si>
  <si>
    <t>CSD &amp; CC Montenegro</t>
  </si>
  <si>
    <t>CRHoV</t>
  </si>
  <si>
    <t>Trade Repository Services</t>
  </si>
  <si>
    <t>Information Services</t>
  </si>
  <si>
    <t>National Numbering Agency Services</t>
  </si>
  <si>
    <t>Technological solutions</t>
  </si>
  <si>
    <t>Triparty Services</t>
  </si>
  <si>
    <t>Legal Entity Identifier (LEI) Services</t>
  </si>
  <si>
    <t>Valuation Services</t>
  </si>
  <si>
    <t>Cash Account and other Cash Services</t>
  </si>
  <si>
    <t>Crowdfunding Platform</t>
  </si>
  <si>
    <t>Funds Order Routing Platform</t>
  </si>
  <si>
    <t>VPS</t>
  </si>
  <si>
    <t>CSD&amp;CC - Montenegro</t>
  </si>
  <si>
    <t>485100001PLJJ09NZT59</t>
  </si>
  <si>
    <t>Member</t>
  </si>
  <si>
    <t>Number ECSDA members</t>
  </si>
  <si>
    <t>Clearing Venue i.e. CCP</t>
  </si>
  <si>
    <t>Non costodians Banks</t>
  </si>
  <si>
    <t>Asset Managers</t>
  </si>
  <si>
    <t>Non Domestic</t>
  </si>
  <si>
    <t>Non</t>
  </si>
  <si>
    <t>The CSD is owned or controlled by stock exchange</t>
  </si>
  <si>
    <t>Is your CSD part of a group of infrastructure? Please answer "Yes or No"</t>
  </si>
  <si>
    <t>Shares of the CSD entity</t>
  </si>
  <si>
    <t>Number</t>
  </si>
  <si>
    <t>Short Name</t>
  </si>
  <si>
    <t>Revenues from operations</t>
  </si>
  <si>
    <t>Revenues from other sources</t>
  </si>
  <si>
    <t>Currency</t>
  </si>
  <si>
    <t>Debt (Issuer is Federa/National Government)</t>
  </si>
  <si>
    <r>
      <t>Please provide the</t>
    </r>
    <r>
      <rPr>
        <b/>
        <sz val="10"/>
        <color theme="0"/>
        <rFont val="Arial"/>
        <family val="2"/>
      </rPr>
      <t xml:space="preserve"> NUMBER</t>
    </r>
    <r>
      <rPr>
        <sz val="10"/>
        <color theme="0"/>
        <rFont val="Arial"/>
        <family val="2"/>
      </rPr>
      <t xml:space="preserve"> of distinctive eligible ISIN / CUSIP/ Local Market Code 
(number of eligible issues) by instrument type.</t>
    </r>
  </si>
  <si>
    <t>Central Bank</t>
  </si>
  <si>
    <t>Stock Exchange</t>
  </si>
  <si>
    <t>Private/Other institutions</t>
  </si>
  <si>
    <t>% of shareholding held</t>
  </si>
  <si>
    <t xml:space="preserve">As non-participants </t>
  </si>
  <si>
    <t>As Participants</t>
  </si>
  <si>
    <t>Federal/National Government</t>
  </si>
  <si>
    <t>Collective investment funds</t>
  </si>
  <si>
    <t>Government debts</t>
  </si>
  <si>
    <t>Corporate debts</t>
  </si>
  <si>
    <t>Immobilised</t>
  </si>
  <si>
    <t>Dematerialised</t>
  </si>
  <si>
    <t>Both Immobised and dematerialised</t>
  </si>
  <si>
    <t>Not accepted for deposit and/or settlement</t>
  </si>
  <si>
    <t>Beneficial owner</t>
  </si>
  <si>
    <t>Beneficial Owner (Omnibus accounts can also be opened)</t>
  </si>
  <si>
    <t>Omnibus</t>
  </si>
  <si>
    <t>Omnibus (Beneficial Owner account can also be opened)</t>
  </si>
  <si>
    <t>No answer</t>
  </si>
  <si>
    <t>Yes/No</t>
  </si>
  <si>
    <t>NUMBER Omnibus accounts</t>
  </si>
  <si>
    <t>NUMBER of Beneficial owner accounts</t>
  </si>
  <si>
    <t>Financial year</t>
  </si>
  <si>
    <t>Sociedad de Gestión de los Sistemas de Registro, Compensación y Liquidación de valores, S.A.Unipersonal</t>
  </si>
  <si>
    <t>ECSDA</t>
  </si>
  <si>
    <t>ECSDA, AECSD</t>
  </si>
  <si>
    <t>international.relations@mkk.com.tr</t>
  </si>
  <si>
    <t>http://www.nsd.ru/en/</t>
  </si>
  <si>
    <t>networking@nsd.ru</t>
  </si>
  <si>
    <t>Please Indicate the type of Shareholders/owners of the CSD in %</t>
  </si>
  <si>
    <t>CSD has banking licence and offers commercial bank money settlement</t>
  </si>
  <si>
    <t>CSD uses external commercial bank money (CoBM) for settlement</t>
  </si>
  <si>
    <t>CSD settles in central bank money</t>
  </si>
  <si>
    <t>CSD offers both commercial bank money and central bank money for settlement</t>
  </si>
  <si>
    <t>CSD has no DVP solution</t>
  </si>
  <si>
    <t>Croatian Kuna (HRK)</t>
  </si>
  <si>
    <t>Bulgarian Lev (BGN)</t>
  </si>
  <si>
    <t>Bosnian Convertible Marka (BAM)</t>
  </si>
  <si>
    <t>Macedonian Denar (MKD)</t>
  </si>
  <si>
    <t>Czech Koruna (CZK)</t>
  </si>
  <si>
    <t>Romanian Leu (RON)</t>
  </si>
  <si>
    <t>Serbian Dinar (RSD)</t>
  </si>
  <si>
    <t>British Pound (GBP)</t>
  </si>
  <si>
    <t>Hungarian Forint (HUF)</t>
  </si>
  <si>
    <t>Turkish Lira (TRY)</t>
  </si>
  <si>
    <t>Icelandic Krona (ISK)</t>
  </si>
  <si>
    <t>Ukrainian Hryvnia (UAH)</t>
  </si>
  <si>
    <t>Russian Ruble (RUB)</t>
  </si>
  <si>
    <t>Swiss Franc (CHF)</t>
  </si>
  <si>
    <t>Polish Zloty (PLN)</t>
  </si>
  <si>
    <t>Norwegian Krone (NOK)</t>
  </si>
  <si>
    <t>Danish Krone (DKK)</t>
  </si>
  <si>
    <t>Swedish krona (SEK)</t>
  </si>
  <si>
    <t>Beneficial Owner</t>
  </si>
  <si>
    <t>None of the previous</t>
  </si>
  <si>
    <t xml:space="preserve">The CSD is not a part of a group of infrastructure of a stock exchange, central bank or holding company that owns other FMI
</t>
  </si>
  <si>
    <t>Remarks/additional information if any</t>
  </si>
  <si>
    <t>Guidelines to answer the question (please check the note)</t>
  </si>
  <si>
    <t>Shares of the holding company</t>
  </si>
  <si>
    <t>How is the DVP solution for settlement designed?</t>
  </si>
  <si>
    <t>csd@oekb-csd.at</t>
  </si>
  <si>
    <t>office@crhov.rs</t>
  </si>
  <si>
    <t>interbolsa@interbolsa.pt</t>
  </si>
  <si>
    <t>info@kdd.si</t>
  </si>
  <si>
    <t>borza@borzamalta.com.mt</t>
  </si>
  <si>
    <t>https://www.borzamalta.com.mt/depository</t>
  </si>
  <si>
    <t>bul. Kuzman Josifovski Pitu 1, 1000 Skopje, North Macedonia</t>
  </si>
  <si>
    <t>cdhv@cdhv.mk</t>
  </si>
  <si>
    <t>info@ckdd.me</t>
  </si>
  <si>
    <t>vps@vps.no</t>
  </si>
  <si>
    <t>259400L3KBYEVNHEJF55</t>
  </si>
  <si>
    <t>kdpw@kdpw.pl</t>
  </si>
  <si>
    <t>KELER@KELER.HU</t>
  </si>
  <si>
    <t>skdd@skdd.hr</t>
  </si>
  <si>
    <t>info@csd-bg.bg</t>
  </si>
  <si>
    <t>info@cse.com.cy</t>
  </si>
  <si>
    <t>info@crhovrs.org</t>
  </si>
  <si>
    <t>74780000G07H7WL0WI31</t>
  </si>
  <si>
    <t>cdcp@cdcp.cz</t>
  </si>
  <si>
    <t xml:space="preserve">vp@vp.dk  </t>
  </si>
  <si>
    <t>entidadesiberclear@grupobme.es</t>
  </si>
  <si>
    <t>international@cdcp.sk</t>
  </si>
  <si>
    <t>pr@csd.ua</t>
  </si>
  <si>
    <t>Please select only one answer</t>
  </si>
  <si>
    <t>n/a</t>
  </si>
  <si>
    <t>-</t>
  </si>
  <si>
    <t>e-Voting Platform</t>
  </si>
  <si>
    <t>LuxCSD provides Issuance and Distribution services, Safekeeping and Custody services, Investment Fund services and Settlement services</t>
  </si>
  <si>
    <t>ARM services, administration of the Investor Compensation Scheme, administration of the Pension Guarantee Fund</t>
  </si>
  <si>
    <t>Total
ECB 2018</t>
  </si>
  <si>
    <t>Participants in 2018</t>
  </si>
  <si>
    <t>Local Currency</t>
  </si>
  <si>
    <t>Deposit on accounts 2018</t>
  </si>
  <si>
    <t>Are the shares of CSD or holding company publicly traded? - Yes/No</t>
  </si>
  <si>
    <t>Additional governance questions</t>
  </si>
  <si>
    <t>If the shares are traded, please specify which shares are publicly traded? (please answer Yes/No - N/A)</t>
  </si>
  <si>
    <r>
      <t xml:space="preserve">Please indicate the </t>
    </r>
    <r>
      <rPr>
        <b/>
        <sz val="10"/>
        <color theme="0"/>
        <rFont val="Arial"/>
        <family val="2"/>
      </rPr>
      <t xml:space="preserve">VALUE </t>
    </r>
    <r>
      <rPr>
        <sz val="10"/>
        <color theme="0"/>
        <rFont val="Arial"/>
        <family val="2"/>
      </rPr>
      <t xml:space="preserve">of Deposits in local currency by instrument type 
(in Millions in local currency) </t>
    </r>
    <r>
      <rPr>
        <b/>
        <sz val="10"/>
        <color rgb="FFFFFF00"/>
        <rFont val="Arial"/>
        <family val="2"/>
      </rPr>
      <t>in MILLIONS i.e. '000 000</t>
    </r>
  </si>
  <si>
    <r>
      <t xml:space="preserve">Please provide total </t>
    </r>
    <r>
      <rPr>
        <b/>
        <sz val="10"/>
        <color theme="0"/>
        <rFont val="Candara"/>
        <family val="2"/>
      </rPr>
      <t>VALUE</t>
    </r>
    <r>
      <rPr>
        <sz val="10"/>
        <color theme="0"/>
        <rFont val="Candara"/>
        <family val="2"/>
      </rPr>
      <t xml:space="preserve"> of corporate actions (in local currency) </t>
    </r>
    <r>
      <rPr>
        <b/>
        <sz val="10"/>
        <color rgb="FFFFFF00"/>
        <rFont val="Candara"/>
        <family val="2"/>
      </rPr>
      <t>in MILLIONS i.e. '000.000</t>
    </r>
  </si>
  <si>
    <r>
      <t> Please indicate the</t>
    </r>
    <r>
      <rPr>
        <sz val="10"/>
        <color rgb="FFFFFF00"/>
        <rFont val="Candara"/>
        <family val="2"/>
      </rPr>
      <t xml:space="preserve"> </t>
    </r>
    <r>
      <rPr>
        <b/>
        <sz val="10"/>
        <color rgb="FFFFFF00"/>
        <rFont val="Candara"/>
        <family val="2"/>
      </rPr>
      <t>PRINCIPAL domestic account structure</t>
    </r>
    <r>
      <rPr>
        <sz val="10"/>
        <color rgb="FFFFFFFF"/>
        <rFont val="Candara"/>
        <family val="2"/>
      </rPr>
      <t xml:space="preserve"> used in your market</t>
    </r>
  </si>
  <si>
    <r>
      <t xml:space="preserve">Please indicate the </t>
    </r>
    <r>
      <rPr>
        <b/>
        <sz val="10"/>
        <color rgb="FFFFFF00"/>
        <rFont val="Candara"/>
        <family val="2"/>
      </rPr>
      <t>NUMBER</t>
    </r>
    <r>
      <rPr>
        <sz val="10"/>
        <color rgb="FFFFFFFF"/>
        <rFont val="Candara"/>
        <family val="2"/>
      </rPr>
      <t xml:space="preserve"> of accounts.</t>
    </r>
  </si>
  <si>
    <t>Do you have a hybrid structure?</t>
  </si>
  <si>
    <r>
      <t xml:space="preserve">Please provide the </t>
    </r>
    <r>
      <rPr>
        <b/>
        <sz val="10"/>
        <color theme="0"/>
        <rFont val="Candara"/>
        <family val="2"/>
      </rPr>
      <t>VALUE</t>
    </r>
    <r>
      <rPr>
        <sz val="10"/>
        <color theme="0"/>
        <rFont val="Candara"/>
        <family val="2"/>
      </rPr>
      <t xml:space="preserve"> of settlement instructions  (DVP) and  (FOP) 
</t>
    </r>
    <r>
      <rPr>
        <b/>
        <sz val="10"/>
        <color theme="0"/>
        <rFont val="Candara"/>
        <family val="2"/>
      </rPr>
      <t xml:space="preserve">in </t>
    </r>
    <r>
      <rPr>
        <b/>
        <sz val="10"/>
        <color rgb="FFFFFF00"/>
        <rFont val="Candara"/>
        <family val="2"/>
      </rPr>
      <t>MILLIONS in local currency</t>
    </r>
  </si>
  <si>
    <r>
      <t xml:space="preserve">Please provide the full amount in local currency in </t>
    </r>
    <r>
      <rPr>
        <b/>
        <sz val="10"/>
        <color rgb="FFFFFF00"/>
        <rFont val="Candara"/>
        <family val="2"/>
      </rPr>
      <t>THOUSANDS (ie '000)</t>
    </r>
  </si>
  <si>
    <r>
      <t xml:space="preserve">Please provide the </t>
    </r>
    <r>
      <rPr>
        <b/>
        <sz val="10"/>
        <color theme="0"/>
        <rFont val="Candara"/>
        <family val="2"/>
      </rPr>
      <t>NUMBER</t>
    </r>
    <r>
      <rPr>
        <sz val="10"/>
        <color theme="0"/>
        <rFont val="Candara"/>
        <family val="2"/>
      </rPr>
      <t xml:space="preserve"> of settlement instructions executed in the CSD?  (DVP) and  (FOP)
</t>
    </r>
    <r>
      <rPr>
        <b/>
        <sz val="10"/>
        <color rgb="FFFFFF00"/>
        <rFont val="Candara"/>
        <family val="2"/>
      </rPr>
      <t>in THOUSANDS</t>
    </r>
  </si>
  <si>
    <t>General Information 2018</t>
  </si>
  <si>
    <t>Corporate governance and sharolding 2018</t>
  </si>
  <si>
    <t>Revenues 2018</t>
  </si>
  <si>
    <t>01/01/2018 to 31/12/2018</t>
  </si>
  <si>
    <t>01/04/2018 to 31/03/2019</t>
  </si>
  <si>
    <t>Corporate actions 2018</t>
  </si>
  <si>
    <r>
      <t xml:space="preserve">Please provide the total </t>
    </r>
    <r>
      <rPr>
        <b/>
        <sz val="10"/>
        <color rgb="FFFFFF00"/>
        <rFont val="Candara"/>
        <family val="2"/>
      </rPr>
      <t>NUMBER</t>
    </r>
    <r>
      <rPr>
        <sz val="10"/>
        <color theme="0"/>
        <rFont val="Candara"/>
        <family val="2"/>
      </rPr>
      <t xml:space="preserve"> of corporate action events</t>
    </r>
  </si>
  <si>
    <t>Financial Instruments and types of accounts 2018</t>
  </si>
  <si>
    <t>Services 2018</t>
  </si>
  <si>
    <r>
      <t xml:space="preserve">Please provide the </t>
    </r>
    <r>
      <rPr>
        <b/>
        <sz val="10"/>
        <color theme="0"/>
        <rFont val="Candara"/>
        <family val="2"/>
      </rPr>
      <t>VALUE</t>
    </r>
    <r>
      <rPr>
        <sz val="10"/>
        <color theme="0"/>
        <rFont val="Candara"/>
        <family val="2"/>
      </rPr>
      <t xml:space="preserve"> of settlement instructions  (DVP) and  (FOP) 
</t>
    </r>
    <r>
      <rPr>
        <b/>
        <sz val="10"/>
        <color rgb="FFFFFF00"/>
        <rFont val="Candara"/>
        <family val="2"/>
      </rPr>
      <t>in MILLIONS in EURO</t>
    </r>
  </si>
  <si>
    <t>x</t>
  </si>
  <si>
    <t>no</t>
  </si>
  <si>
    <t>yes</t>
  </si>
  <si>
    <t>Х</t>
  </si>
  <si>
    <t>549300A3XI3YWROC2J57</t>
  </si>
  <si>
    <t>959800DN0D5DXFUBNB37</t>
  </si>
  <si>
    <t>YES</t>
  </si>
  <si>
    <t>315700LK78Z7C0WMIL03</t>
  </si>
  <si>
    <t>097900BEFH0000000217</t>
  </si>
  <si>
    <t xml:space="preserve"> -</t>
  </si>
  <si>
    <t>213800U9YG19GFXT3S09</t>
  </si>
  <si>
    <t>n.a</t>
  </si>
  <si>
    <t>The CSD is a function of the Cyprus Stock Exchange and does not have a separeta legal personality</t>
  </si>
  <si>
    <t>The Cyprus Stock Exchange is a public corporate body ie a semi governmental organisation (the 'owner' is the Government of Cyprus)</t>
  </si>
  <si>
    <t>8156009CEEE1B8C7C646</t>
  </si>
  <si>
    <t>csd@nasdaq.com</t>
  </si>
  <si>
    <t xml:space="preserve">Initiative was started to merge the businesses of the Nasdaq CSD Iceland and Nasdaq CSD.
Billing tool enhancements, implementation of the CSD system’s maintenance release process, enhancement of the Nasdaq CSD web statistics, revisiting architecture of the data storage solutions and implementation of required enhancements, and remaining application migration to Nasdaq data centers. </t>
  </si>
  <si>
    <t>485100QFMHAHL4B90L28</t>
  </si>
  <si>
    <t>Model 1: OTC transactions with government securities; Model 2 for stock exchange transactions</t>
  </si>
  <si>
    <t>https://www-en.kdd.si/</t>
  </si>
  <si>
    <t>48510000JZ17NWGUA510</t>
  </si>
  <si>
    <t>Model 1: OTC-DVP transactions, Model 3: On-Exchange transactions</t>
  </si>
  <si>
    <t>https://www.csd.ua/index.php?lang=en</t>
  </si>
  <si>
    <t>529900F6BNUR3RJ2WH29</t>
  </si>
  <si>
    <t>In 2018 was marked the  beginning of an age of digital change and qualitative transformation in the stock market infrastructure of Ukraine. The implementation of the project of introduction of a new software and hardware system of the Central Securities Depository, which was launched in 2017, became a priority and important area of activity in 2018.
In 2018 was launched a process of custody services software modernization, implementation of international standards of activity and corporate governance, risk management system and internal audit.
In June 2018, the shareholders made a decision to confirm the status of the CSD as a public company, determining the growth vector of the corporate governance system at CSD.
In March 2018, PJSC "NDU" introduced the web-system of remote customer service and electronic document management –– "Kabinet clienta" (Client's Office). As a result the procedure of interaction between CSD and custodians was harmonized and requirements regarding  the document flow was simplified, improving operating efficiency of CSD.
In 2018 CSD introduced a new service consisting of preparation documents submission aimed at getting approval by National Commission on Securities and Stock Market for permit circulation of foreign securities in depositary system of Ukraine. As a result several issues of foreign securities were approved for trading within the customers in Ukraine.</t>
  </si>
  <si>
    <t xml:space="preserve">Depository activity in Ukraine is regulated by the National Securities and Stock Market Commission. </t>
  </si>
  <si>
    <t>EUI.RegulatoryTeam@Euroclear.com</t>
  </si>
  <si>
    <t>549300M5MYAD51WHJD55</t>
  </si>
  <si>
    <t>Model 1: EUR, GBP and USD settlement</t>
  </si>
  <si>
    <t>Lending and Borrowing services (EUI does not act as agent), Collateral services (EUI does not act as agent), SDRT collection and CREST counter services</t>
  </si>
  <si>
    <t>protocol@athexgroup.gr</t>
  </si>
  <si>
    <t>213800T8UR2VI6Q2RH18</t>
  </si>
  <si>
    <t>549300ML2KAH0XQ8B089</t>
  </si>
  <si>
    <t>54930060MY6S68NEUP16</t>
  </si>
  <si>
    <t>549300738RYMTWUC1O55</t>
  </si>
  <si>
    <t>747800V0CCQGC89GOW91</t>
  </si>
  <si>
    <t>The most important projects for CDCC are:
• Regulation (EU) N° 909/2014 of the European Parliament and of the Council of 23 July 2014 on improving securities settlement in the European Union and on central securities depositories and amending Directives 98/26/EC and 2014/65/EU and Regulation (EU) No 236/2012 (CSDR)
• Regulation (EU) No 648/2012 on OTC derivatives, central counterparties and trade repositories (EMIR)
These projects include harmonization processes to obtain the work licence.</t>
  </si>
  <si>
    <t>Joint stock company in which the Financial Agency (FINA) and state are major shareholders.</t>
  </si>
  <si>
    <t>11064,14</t>
  </si>
  <si>
    <t>529900UXJ594WXFBTF87</t>
  </si>
  <si>
    <t>OeKB CSD is 100% owned by OeKB AG. OeKB AG owns 50% of the Austrian Central Counterparty (CCP.A) and 6.6% of CEE Stock Exchange Group (CEE).</t>
  </si>
  <si>
    <t>Trg Republike no. 5, 11000 Belgrade, Serbia</t>
  </si>
  <si>
    <t>5967007LIEEXZX9IEO75</t>
  </si>
  <si>
    <t>Reşitpaşa Mahallesi, Borsa İstanbul Caddesi, No:4 Emirgan, Sarıyer, 34467 Istanbul, Turkey</t>
  </si>
  <si>
    <t>ECSDA, AECSD, AMEDA, ACG</t>
  </si>
  <si>
    <t>789000XLUXTY4KRN2E81</t>
  </si>
  <si>
    <t xml:space="preserve">• Takasbank became a CCP for the Borsa Istanbul debt securities market.
• MKK finalized implementation of its Electronic General Meeting System (e-GEM) in the Indonesian captal market in cooperation with KSEI (Indonesia Central Securities Depository). 
• MKK’s trade repository services began.
• Mobile version of the Public Disclosure Platform was launched.
</t>
  </si>
  <si>
    <t>Not available</t>
  </si>
  <si>
    <t>http://www.ckdd.me</t>
  </si>
  <si>
    <t>529900HDNBQ2DD0QHJ07</t>
  </si>
  <si>
    <t>EUR (from 2016) &amp; DKK (from 2018)</t>
  </si>
  <si>
    <t>Receiving the CSDR licence 3 January 2018
Securing compliance with new GDPR 25 May 2018
T2S on DKK in October 2018
Closing down VP LUX November 2018</t>
  </si>
  <si>
    <t>253400M18U5TB02TW421</t>
  </si>
  <si>
    <t>KEY HIGHLIGHTS 2018:
IMPROVING OF CUSTODY, SETTLEMENT AND PAYMENT SERVICES,
MAINTAINING A HIGH LEVEL OF CUSTOMER SERVICE:
• NSD was granted Local Operating Unit (LOU) status f or issuing and maintaining LEI codes; The
number of served jurisdictions f or LEI increased from 10 at the beginning of 2018 to 28 at the end of
the year
• The new Russian legislation admitting f oreign securities with both CFI 2001 and CFI 2015, inculding
structured products came into f orce; an updated services on f oreign securities meeting the legislation
was launched on the NSD's website; start of issuing ISIN, CFI and FISN codes f or the Russian
structured bonds
• Start of issuing ISIN, CFI and FISN codes f or Moldavian securities according to responsibility of
Substitute Numbering Agency
• Switch to payments through the Bank of Russia's Prospective Payment System (PPS)
• UIT Units Platf orm integrated with QUIK Trade Terminal
• A new functionality was implemented f or a User Account to speed up and simplif y the process of document submission to NSD
• In course of the transition to WEB technologies, Web-client for depository and clearing services (DCS) replacing previous functionality was launched. Integration with the OTC System (the MOEX’s
platf orm) was completed
• Together with MTS and Sberbank CIB, a project which involved the offering of RUB-denominated commercial papers using the blockchain technology was completed
• Launch of the service for opening individual securities accounts within ICSD (10 accounts were opened)
REGISTRAR OF FINANCIAL TRANSACTIONS:
• A prototype was implemented, a project was launched, pilot trades were conducted via NSD's Trade Repository World Forum of CSDs
INFRASTRUCTURE FOR DIGITAL ASSETS:
• Testing of the issue of tokens in the framework of the Bank of Russia’s sandbox (ICO Level One project)
• Pilot transaction between AddCapital and Lykke (UK) D3 Ledger using D3 Ledger, an internationalblockchain platf orm f or digital assets
COLLATERAL MANAGEMENT OF GLOBAL CREDITORS, CAPITAL MARKET PARTICIPANTS, INSURANCE AND PENSION MARKETS:
• "Single Account" launched (automated securities and cash transf ers between accounts held with NSD and CCP NCC)
• Launch of REPO trades with the Federal Treasury at a f loating rate
• The f irst tri-party repo trade in the world based on blockchain between Sberbank and BC Region was conducted
DEVELOPMENT OF BOTH THE NSD INFORMATION CENTER AND INFORMATION ECOSYSTEM «RU.CLOUD»:
• “Single Disclosure Window” launched
• New products were rolled out: RU DATA PRICE (together with Interf ax and Thomson Reuters); Getnews (structured news); calculation of current fair value for mortgage bonds and Ministry of Finance's Eurobonds using NSD's in-house methodology
MAINTAINING A HIGH LEVEL OF OPERATIONAL RELIABILITY.
STRENGTHENING INFORMATION SECURITY CONTROLS.
• The 1st phase of the cyber security project was completed, with the implementation of a quarterly integrated cyber security assessment methodology
• The 2nd phase of implementation of centralized technical monitoring of infrastructure systems and parameters was completed (the coverage of infrastructure systems and parameters monitored was
expanded)
• New vulnerability scanner MaxPatrol was deployed (provides information about vulnerabilitiesof systems and components of NSD infrastructure)</t>
  </si>
  <si>
    <t>Accreditation by GLEIF for local operating unit was granted in 2018</t>
  </si>
  <si>
    <t>0.002193</t>
  </si>
  <si>
    <t>Other (please e1plain)</t>
  </si>
  <si>
    <t>529900MPT6BHOJRPB746</t>
  </si>
  <si>
    <t>In 2018 KELER created a direct depository link with Krajowy Depozyt Papierów Wartościowych (KDPW), the Polish national depository. In the same year, KELER started working on the project called Keler Service Development Program(KSDP).</t>
  </si>
  <si>
    <t>The CSD is owned and controlled by the stock exchange and the central bank</t>
  </si>
  <si>
    <t>Non available</t>
  </si>
  <si>
    <t>Handling of Corporate Actions and General Meeings, Issuance and Distribution Services, Central Registry and OTC Settlement.</t>
  </si>
  <si>
    <t>customer.relations@euroclear.eu</t>
  </si>
  <si>
    <t>5493006WLDSUHWHCT321</t>
  </si>
  <si>
    <t>KDPW launched the operation of an Approved Reporting Mechanism (ARM) on 3 January 2018. Modifications to the processing of a second set of ISO 20022 messages in settlement implemented in the kdpw_stream production environment in November 2018 covered the following messages: list of holding balances, change of asset status, modification instruction (technical instruction), notification of pending counterparty instruction, deletion of instruction, instruction status query. On 1 July 2018, KDPW implemented a system solution replacing paper-based communication with compensation scheme participants with electronic communications. In April 2018 an incoming DVP link withe the Hungarian CSD KELER was opened.</t>
  </si>
  <si>
    <t>KDPW is co-owned by the Polish State Treasury, Polish Central Bank and the Warsaw Stock Exchange, but none of them has a controlling stake.</t>
  </si>
  <si>
    <t>Model 1, Module 2</t>
  </si>
  <si>
    <t>Facilitates the provision of LEI through an agreement with an LOU</t>
  </si>
  <si>
    <t>web@luxcsd.com</t>
  </si>
  <si>
    <t>222100T6ICDIY8V4VX70</t>
  </si>
  <si>
    <t>Interbolsa - Sociedade Gestorta de Sistemas de Liquidação e de Sistemas Centralizados de
Valores Mobiliários, S.A.</t>
  </si>
  <si>
    <t>5299000J2N45DDNE4Y28</t>
  </si>
  <si>
    <t>New improved CSD software has been implemented; the activities of transformation other closed investment funds; new services has been introduced emission of debt securities with bill; new Web site implemented</t>
  </si>
  <si>
    <t>Please indicate the types of financial Instruments accepted for deposit and/or settlement along with the form of Custody in which securities are held in the CSD by instrument type (put x where applicable)</t>
  </si>
  <si>
    <t>SIx SIS</t>
  </si>
  <si>
    <t>ATHExCSD</t>
  </si>
  <si>
    <t>EURONExT VPS</t>
  </si>
  <si>
    <t>337,28</t>
  </si>
  <si>
    <t>1122,2</t>
  </si>
  <si>
    <t>1054,79</t>
  </si>
  <si>
    <t>LuxCSD is jointly owned by the Banque centrale du Luxembourg (BcL) and Clearstream International S.A. (fully owned by Deutsche Boerse A.G.)</t>
  </si>
  <si>
    <t>Depozitarul Central SA</t>
  </si>
  <si>
    <t>IBC Modern Building, 34 - 36 Carol I Boulevard, Floors 8, Bucharest 020922, Romania</t>
  </si>
  <si>
    <t>https://www.roclear.ro</t>
  </si>
  <si>
    <t>contact@depozitarulcentral.ro</t>
  </si>
  <si>
    <t>254900LXHEVKYGERER05</t>
  </si>
  <si>
    <r>
      <rPr>
        <u/>
        <sz val="11"/>
        <color rgb="FF002060"/>
        <rFont val="Candara"/>
        <family val="2"/>
      </rPr>
      <t>Authorization according to the European Regulation no. 909/2014 on improving securities settlement in the European Union and on central securities depositories.</t>
    </r>
    <r>
      <rPr>
        <sz val="11"/>
        <color rgb="FF002060"/>
        <rFont val="Candara"/>
        <family val="2"/>
      </rPr>
      <t xml:space="preserve">
Depozitarul Central submitted to the Financial Supervisory Authority (ASF) on 09/28/2017 the files for the institution's re-authorization as CSD, in accordance with the requirements of the European Regulation no. 909/2014 on improving securities settlement in the European Union and on securities central securities depositories and the delegated regulations issued for its application. Following the requests received from ECB, Depozitarul Central transmitted to the Financial Supervisory Authority and to the National Bank of Romania in July and November 2018 and in January 2019 the additional documents and information requested by ECB in completing the documents for reauthorization of the institution as CSD.
</t>
    </r>
    <r>
      <rPr>
        <u/>
        <sz val="11"/>
        <color rgb="FF002060"/>
        <rFont val="Candara"/>
        <family val="2"/>
      </rPr>
      <t xml:space="preserve">Issuing LEI codes   </t>
    </r>
    <r>
      <rPr>
        <sz val="11"/>
        <color rgb="FF002060"/>
        <rFont val="Candara"/>
        <family val="2"/>
      </rPr>
      <t xml:space="preserve">
At the beginning of December 2018, Depozitarul Central was authorized by the Global Legal Entity Identifier Foundation (GLEIF) as Local Operating Unit (LOU) for the issuance and management of LEI codes. Depozitarul Central thus becomes the only Romanian institution authorized to issue LEI codes for legal entities in Romania. This certification required the development of an online platform for the allocation, maintenance and renewal of LEI codes. Thus, the direct services of allocation and maintenance of LEI codes are provided by Depozitarul Central through the "LEIonline" application (www.depozitarulcentral.ro or https://lei.roclear.ro), even if the LEI code has been previously obtained from another local operating unit. 
</t>
    </r>
    <r>
      <rPr>
        <u/>
        <sz val="11"/>
        <color rgb="FF002060"/>
        <rFont val="Candara"/>
        <family val="2"/>
      </rPr>
      <t>Partnership with the National Union of Public Notaries in Romania</t>
    </r>
    <r>
      <rPr>
        <sz val="11"/>
        <color rgb="FF002060"/>
        <rFont val="Candara"/>
        <family val="2"/>
      </rPr>
      <t xml:space="preserve">
Depozitarul Central has concluded a cooperation protocol with the National Center for the Administration of National Notaries Registers. Since February 2018, based on this partnership, public notaries may obtain the account summary that certifies all the financial instruments held by the deceased, highlighted in the individual accounts managed by Depozitarul Central. This partnership reconfirms Depozitarul Central concern to optimize its services and to meet the holder needs.
</t>
    </r>
    <r>
      <rPr>
        <u/>
        <sz val="11"/>
        <color rgb="FF002060"/>
        <rFont val="Candara"/>
        <family val="2"/>
      </rPr>
      <t>Settlement for OTC transactions without restrictions</t>
    </r>
    <r>
      <rPr>
        <sz val="11"/>
        <color rgb="FF002060"/>
        <rFont val="Candara"/>
        <family val="2"/>
      </rPr>
      <t xml:space="preserve">
Starting with September 3rd 2018, Depozitarul Central implemented the OTC transactions settlement for all types of financial instruments. So the mandatory request previously imposed by the turnaround mechanism have been eliminated, the mechanism may continue to be used as an alternative to the settlement of OTC transactions.
</t>
    </r>
    <r>
      <rPr>
        <u/>
        <sz val="11"/>
        <color rgb="FF002060"/>
        <rFont val="Candara"/>
        <family val="2"/>
      </rPr>
      <t>International cooperation</t>
    </r>
    <r>
      <rPr>
        <sz val="11"/>
        <color rgb="FF002060"/>
        <rFont val="Candara"/>
        <family val="2"/>
      </rPr>
      <t xml:space="preserve">
 In order to harmonize its own activities with the new European regulatory tendencies, Depozitarul Central continued its collaboration with the European Central Depositary Association (ECSDA). Through the Public Policy Working Group WG2, the Settlement Working Group WG3, the Risk Management Working Group RMWG, the Compliance Working Group and the ECSDA Board of Governors, Depozitarul Central was also actively involved in 2018 in projects under the ECSDA analysis. 
The development of international cooperation was also supported by the work of Depozitarul Central as a national numbering agency, as a full member of ANNA (Association of National Numbering Agencies) and ISSA (International Securities Services Association).
</t>
    </r>
    <r>
      <rPr>
        <u/>
        <sz val="11"/>
        <color rgb="FF002060"/>
        <rFont val="Candara"/>
        <family val="2"/>
      </rPr>
      <t>A new corporate identity - launching the new website</t>
    </r>
    <r>
      <rPr>
        <sz val="11"/>
        <color rgb="FF002060"/>
        <rFont val="Candara"/>
        <family val="2"/>
      </rPr>
      <t xml:space="preserve">
As of November 2018, Depozitarul Central has a new corporate identity launched with the institution new website: https://www.depozitarulcentral.ro. 
</t>
    </r>
    <r>
      <rPr>
        <u/>
        <sz val="11"/>
        <color rgb="FF002060"/>
        <rFont val="Candara"/>
        <family val="2"/>
      </rPr>
      <t xml:space="preserve">Communication </t>
    </r>
    <r>
      <rPr>
        <sz val="11"/>
        <color rgb="FF002060"/>
        <rFont val="Candara"/>
        <family val="2"/>
      </rPr>
      <t xml:space="preserve">
During 2018, Depozitarul Central participated at important events of the financial community, such as:  "The New Market: Future directions and plans for the capital market" organized by Wall Street, the conference "Future of the Romanian capital market", VII edition, organized by Bursa Newspaper, "CEE Securities Leadership" forum organized by Citibank in London, the "New Capital Market Law - Opportunities and Challenges" seminar organized by the Brokers’ Association.
Depozitarul Central joined the Financial Supervisory Authority's initiatives and supported the organization of the Global Money Week event in Romania and the World Investor Week event.
</t>
    </r>
  </si>
  <si>
    <t>Please provide details of Annual Revenue of the CSD in EUR in Thousands (ie '000)</t>
  </si>
  <si>
    <t>Total EUR</t>
  </si>
  <si>
    <t>Total ISIN</t>
  </si>
  <si>
    <t>Total ISIN Number</t>
  </si>
  <si>
    <t>Total ISIN VALUE EURO Millions</t>
  </si>
  <si>
    <t>General Meeting services to issuers</t>
  </si>
  <si>
    <t>Central registry, on and off exchange transactions settlement, custody services, corporate actions processing</t>
  </si>
  <si>
    <t>Total Euro millions</t>
  </si>
  <si>
    <t>Total number in thousands</t>
  </si>
  <si>
    <t>Total in Euro millions</t>
  </si>
  <si>
    <t>Tax Services, Vault Services, Issuer Services, Settlement Services</t>
  </si>
  <si>
    <t>Tax services, end investor portal, AGM, other value added services to issuers and end investors</t>
  </si>
  <si>
    <t>MKK value added services are provided through e-MKK Information Portal components such as e-CAS (Investor Notification and Alert System), e-GOVERNANCE (Corporate Governance and Investor Relations), e-GEM (Electronic General Assembly Meeting System), e-COMPANY (Companies Informatiın Portal), e-VED0 (Electronic Trade Repository), e-WAREHOUSE RECEIPT (Electronic Warehouse Receipt Center), e-DATA(Capital Markets Data Bank), e-BDS (Electronic Board of Directors System)</t>
  </si>
  <si>
    <t>LuxCSD has continued the activation of its enhanced offering in Target 2 Securities (T2S). Following the February 2017 migration of settlement processes for Issuer CSD activities to Target 2 Securities, 2018 was marked by the roll-out of Eurozone Investor CSD activities through LuxCSD's direct link with Clearstream Banking Frankfurt AG. In April 2018, the access to the following markets was introduced: Belgium, France, the Netherlands, Italy and Austria. By adding additional markets to the Investor CSD model, LuxCSD customers can further leverage the benefits of the harmonised service level solution which includes streamlined connectivity, harmonised asset servicing in partnership with local agents and collateral management services from a single platform.</t>
  </si>
  <si>
    <t>On 1 October 2018, EUI implemented model 1 DvP in central Bank money for USD, thus ensuring all payment currencies in CREST (GBP, EUR and USD) are in central bank money and conforming to the principles of CPMI IOSCO. This model was enabled by the Federal Reserve Banks authorising EUI to be the first non US financial market infrastructure to have access to the National Settlement Service (NSS).</t>
  </si>
  <si>
    <t>Depozitarul Central  is 69% owned by the Bucharest Stock Exchange</t>
  </si>
  <si>
    <t>ISO country code</t>
  </si>
  <si>
    <t>Group</t>
  </si>
  <si>
    <t>Full legal name</t>
  </si>
  <si>
    <t>Registered address</t>
  </si>
  <si>
    <t>Website</t>
  </si>
  <si>
    <t>General email address</t>
  </si>
  <si>
    <r>
      <t xml:space="preserve">Membership
</t>
    </r>
    <r>
      <rPr>
        <b/>
        <sz val="10"/>
        <color theme="0"/>
        <rFont val="Candara"/>
        <family val="2"/>
      </rPr>
      <t>ECSDA, ACG, ACSDA, AECSD, AMEDA</t>
    </r>
  </si>
  <si>
    <t>LEI number of the CSD</t>
  </si>
  <si>
    <t>Total number of employees</t>
  </si>
  <si>
    <t>Equivalent Full time employees</t>
  </si>
  <si>
    <t>CSDR Licence
(Yes/No/NA)</t>
  </si>
  <si>
    <t>Does your CSD has a banking licence (Yes/No)</t>
  </si>
  <si>
    <t>Profit aim</t>
  </si>
  <si>
    <t>Designated SSS under SFD</t>
  </si>
  <si>
    <t>Eurosystem eligible SSS</t>
  </si>
  <si>
    <t>T2S Participation</t>
  </si>
  <si>
    <t>T2S currency</t>
  </si>
  <si>
    <t>BIS model</t>
  </si>
  <si>
    <t>Comments</t>
  </si>
  <si>
    <t xml:space="preserve"> Please describe the most important events for your CSD during the past year.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</si>
</sst>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1" formatCode="_-* #,##0_-;\-* #,##0_-;_-* &quot;-&quot;_-;_-@_-"/>
    <numFmt numFmtId="164" formatCode="0.0%"/>
    <numFmt numFmtId="165" formatCode="#,##0.000"/>
    <numFmt numFmtId="166" formatCode="_-* #,##0_-;\-* #,##0_-;_-* &quot;-&quot;??_-;_-@_-"/>
  </numFmts>
  <fonts count="49">
    <font>
      <sz val="10"/>
      <name val="Arial"/>
    </font>
    <font>
      <sz val="10"/>
      <name val="Arial"/>
      <family val="2"/>
    </font>
    <font>
      <sz val="10"/>
      <color theme="0"/>
      <name val="Arial"/>
      <family val="2"/>
    </font>
    <font>
      <sz val="10"/>
      <name val="Arial"/>
      <family val="2"/>
    </font>
    <font>
      <u/>
      <sz val="10"/>
      <color theme="10"/>
      <name val="Arial"/>
      <family val="2"/>
    </font>
    <font>
      <sz val="10"/>
      <name val="Candara"/>
      <family val="2"/>
    </font>
    <font>
      <sz val="11"/>
      <name val="Candara"/>
      <family val="2"/>
    </font>
    <font>
      <sz val="10"/>
      <color theme="0"/>
      <name val="Candara"/>
      <family val="2"/>
    </font>
    <font>
      <sz val="11"/>
      <color theme="0"/>
      <name val="Candara"/>
      <family val="2"/>
    </font>
    <font>
      <sz val="13.5"/>
      <color rgb="FFFFFFFF"/>
      <name val="Candara"/>
      <family val="2"/>
    </font>
    <font>
      <b/>
      <sz val="10"/>
      <name val="Candara"/>
      <family val="2"/>
    </font>
    <font>
      <b/>
      <sz val="10"/>
      <color theme="0"/>
      <name val="Arial"/>
      <family val="2"/>
    </font>
    <font>
      <sz val="8"/>
      <name val="Arial"/>
      <family val="2"/>
    </font>
    <font>
      <sz val="10"/>
      <color rgb="FF002060"/>
      <name val="Candara"/>
      <family val="2"/>
    </font>
    <font>
      <b/>
      <sz val="11"/>
      <color theme="0"/>
      <name val="Candara"/>
      <family val="2"/>
    </font>
    <font>
      <b/>
      <sz val="10"/>
      <color theme="0"/>
      <name val="Candara"/>
      <family val="2"/>
    </font>
    <font>
      <sz val="10"/>
      <color theme="8" tint="-0.499984740745262"/>
      <name val="Candara"/>
      <family val="2"/>
    </font>
    <font>
      <sz val="10"/>
      <color rgb="FFFFFFFF"/>
      <name val="Candara"/>
      <family val="2"/>
    </font>
    <font>
      <sz val="11"/>
      <color theme="8" tint="-0.499984740745262"/>
      <name val="Candara"/>
      <family val="2"/>
    </font>
    <font>
      <sz val="10"/>
      <color theme="8" tint="-0.499984740745262"/>
      <name val="Arial"/>
      <family val="2"/>
    </font>
    <font>
      <sz val="9"/>
      <color indexed="81"/>
      <name val="Tahoma"/>
      <family val="2"/>
    </font>
    <font>
      <b/>
      <sz val="9"/>
      <color indexed="81"/>
      <name val="Tahoma"/>
      <family val="2"/>
    </font>
    <font>
      <sz val="24"/>
      <name val="Candara"/>
      <family val="2"/>
    </font>
    <font>
      <b/>
      <sz val="9"/>
      <color indexed="81"/>
      <name val="Candara"/>
      <family val="2"/>
    </font>
    <font>
      <sz val="9"/>
      <color indexed="81"/>
      <name val="Candara"/>
      <family val="2"/>
    </font>
    <font>
      <b/>
      <sz val="10"/>
      <color theme="8" tint="-0.499984740745262"/>
      <name val="Candara"/>
      <family val="2"/>
    </font>
    <font>
      <sz val="24"/>
      <color theme="8" tint="-0.499984740745262"/>
      <name val="Candara"/>
      <family val="2"/>
    </font>
    <font>
      <b/>
      <sz val="24"/>
      <color theme="8" tint="-0.499984740745262"/>
      <name val="Candara"/>
      <family val="2"/>
    </font>
    <font>
      <b/>
      <sz val="9"/>
      <color indexed="81"/>
      <name val="Canada"/>
    </font>
    <font>
      <sz val="24"/>
      <color rgb="FFFFFFFF"/>
      <name val="Candara"/>
      <family val="2"/>
    </font>
    <font>
      <b/>
      <sz val="24"/>
      <color rgb="FF002060"/>
      <name val="Candara"/>
      <family val="2"/>
    </font>
    <font>
      <b/>
      <sz val="24"/>
      <name val="Candara"/>
      <family val="2"/>
    </font>
    <font>
      <b/>
      <sz val="10"/>
      <color rgb="FFFFFF00"/>
      <name val="Arial"/>
      <family val="2"/>
    </font>
    <font>
      <b/>
      <sz val="10"/>
      <color rgb="FFFFFF00"/>
      <name val="Candara"/>
      <family val="2"/>
    </font>
    <font>
      <sz val="10"/>
      <color rgb="FFFFFF00"/>
      <name val="Candara"/>
      <family val="2"/>
    </font>
    <font>
      <sz val="10"/>
      <name val="Candara"/>
      <family val="2"/>
      <charset val="204"/>
    </font>
    <font>
      <b/>
      <sz val="10"/>
      <name val="Candara"/>
      <family val="2"/>
      <charset val="238"/>
    </font>
    <font>
      <sz val="10"/>
      <name val="Candara"/>
      <family val="2"/>
      <charset val="161"/>
    </font>
    <font>
      <sz val="10"/>
      <color theme="1"/>
      <name val="Candara"/>
      <family val="2"/>
    </font>
    <font>
      <sz val="10"/>
      <color theme="4" tint="-0.499984740745262"/>
      <name val="Candara"/>
      <family val="2"/>
    </font>
    <font>
      <sz val="11"/>
      <color rgb="FF002060"/>
      <name val="Candara"/>
      <family val="2"/>
    </font>
    <font>
      <u/>
      <sz val="10"/>
      <color rgb="FF002060"/>
      <name val="Candara"/>
      <family val="2"/>
    </font>
    <font>
      <u/>
      <sz val="11"/>
      <color rgb="FF002060"/>
      <name val="Candara"/>
      <family val="2"/>
    </font>
    <font>
      <u/>
      <sz val="11"/>
      <color theme="10"/>
      <name val="Candara"/>
      <family val="2"/>
    </font>
    <font>
      <b/>
      <sz val="10"/>
      <name val="Arial"/>
      <family val="2"/>
    </font>
    <font>
      <sz val="9"/>
      <color indexed="81"/>
      <name val="Candarf"/>
    </font>
    <font>
      <sz val="9"/>
      <color indexed="81"/>
      <name val="Cambria"/>
      <family val="1"/>
    </font>
    <font>
      <u/>
      <sz val="10"/>
      <color theme="0"/>
      <name val="Arial"/>
      <family val="2"/>
    </font>
    <font>
      <sz val="11"/>
      <color rgb="FF1F497D"/>
      <name val="Calibri"/>
      <family val="2"/>
    </font>
  </fonts>
  <fills count="10">
    <fill>
      <patternFill patternType="none"/>
    </fill>
    <fill>
      <patternFill patternType="gray125"/>
    </fill>
    <fill>
      <patternFill patternType="solid">
        <fgColor rgb="FF002060"/>
        <bgColor indexed="64"/>
      </patternFill>
    </fill>
    <fill>
      <patternFill patternType="solid">
        <fgColor theme="0"/>
        <bgColor indexed="64"/>
      </patternFill>
    </fill>
    <fill>
      <patternFill patternType="solid">
        <fgColor theme="8" tint="-0.499984740745262"/>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4" tint="0.79998168889431442"/>
        <bgColor theme="4" tint="0.79998168889431442"/>
      </patternFill>
    </fill>
    <fill>
      <patternFill patternType="solid">
        <fgColor theme="0"/>
        <bgColor theme="4" tint="0.79998168889431442"/>
      </patternFill>
    </fill>
  </fills>
  <borders count="134">
    <border>
      <left/>
      <right/>
      <top/>
      <bottom/>
      <diagonal/>
    </border>
    <border>
      <left/>
      <right style="medium">
        <color indexed="64"/>
      </right>
      <top style="medium">
        <color indexed="64"/>
      </top>
      <bottom/>
      <diagonal/>
    </border>
    <border>
      <left/>
      <right/>
      <top style="medium">
        <color indexed="64"/>
      </top>
      <bottom/>
      <diagonal/>
    </border>
    <border>
      <left style="thin">
        <color theme="4" tint="-0.24994659260841701"/>
      </left>
      <right style="thin">
        <color theme="4" tint="-0.24994659260841701"/>
      </right>
      <top style="thin">
        <color theme="4" tint="-0.24994659260841701"/>
      </top>
      <bottom style="thin">
        <color theme="4" tint="-0.24994659260841701"/>
      </bottom>
      <diagonal/>
    </border>
    <border>
      <left/>
      <right style="thin">
        <color theme="4" tint="-0.24994659260841701"/>
      </right>
      <top style="thin">
        <color theme="4" tint="-0.24994659260841701"/>
      </top>
      <bottom style="medium">
        <color theme="8" tint="0.59996337778862885"/>
      </bottom>
      <diagonal/>
    </border>
    <border>
      <left/>
      <right style="thin">
        <color theme="4" tint="-0.24994659260841701"/>
      </right>
      <top style="medium">
        <color theme="8" tint="0.59996337778862885"/>
      </top>
      <bottom style="thin">
        <color theme="4" tint="-0.24994659260841701"/>
      </bottom>
      <diagonal/>
    </border>
    <border>
      <left style="thin">
        <color theme="4" tint="-0.24994659260841701"/>
      </left>
      <right style="thin">
        <color theme="4" tint="-0.24994659260841701"/>
      </right>
      <top style="thin">
        <color theme="4" tint="-0.24994659260841701"/>
      </top>
      <bottom/>
      <diagonal/>
    </border>
    <border>
      <left style="thin">
        <color theme="4" tint="-0.24994659260841701"/>
      </left>
      <right style="thin">
        <color theme="4" tint="-0.24994659260841701"/>
      </right>
      <top/>
      <bottom style="thin">
        <color theme="4" tint="-0.24994659260841701"/>
      </bottom>
      <diagonal/>
    </border>
    <border>
      <left style="thin">
        <color theme="4" tint="-0.24994659260841701"/>
      </left>
      <right style="thin">
        <color theme="4" tint="-0.24994659260841701"/>
      </right>
      <top style="thin">
        <color theme="4" tint="-0.24994659260841701"/>
      </top>
      <bottom style="dotted">
        <color theme="4" tint="-0.24994659260841701"/>
      </bottom>
      <diagonal/>
    </border>
    <border>
      <left style="thin">
        <color theme="4" tint="-0.24994659260841701"/>
      </left>
      <right style="thin">
        <color theme="4" tint="-0.24994659260841701"/>
      </right>
      <top style="thin">
        <color theme="4" tint="-0.24994659260841701"/>
      </top>
      <bottom style="dashed">
        <color theme="4" tint="-0.24994659260841701"/>
      </bottom>
      <diagonal/>
    </border>
    <border>
      <left style="thin">
        <color theme="4" tint="-0.24994659260841701"/>
      </left>
      <right style="thin">
        <color theme="4" tint="-0.24994659260841701"/>
      </right>
      <top style="dashed">
        <color theme="4" tint="-0.24994659260841701"/>
      </top>
      <bottom style="thin">
        <color theme="4" tint="-0.24994659260841701"/>
      </bottom>
      <diagonal/>
    </border>
    <border>
      <left style="thin">
        <color theme="4" tint="-0.24994659260841701"/>
      </left>
      <right style="thin">
        <color theme="4" tint="-0.24994659260841701"/>
      </right>
      <top/>
      <bottom/>
      <diagonal/>
    </border>
    <border>
      <left/>
      <right style="thin">
        <color theme="4" tint="-0.24994659260841701"/>
      </right>
      <top/>
      <bottom/>
      <diagonal/>
    </border>
    <border>
      <left/>
      <right style="thin">
        <color theme="4" tint="-0.24994659260841701"/>
      </right>
      <top style="thin">
        <color theme="4" tint="-0.24994659260841701"/>
      </top>
      <bottom/>
      <diagonal/>
    </border>
    <border>
      <left/>
      <right/>
      <top/>
      <bottom style="thin">
        <color theme="4" tint="-0.24994659260841701"/>
      </bottom>
      <diagonal/>
    </border>
    <border>
      <left style="thick">
        <color theme="4" tint="-0.24994659260841701"/>
      </left>
      <right/>
      <top style="thick">
        <color theme="4" tint="-0.24994659260841701"/>
      </top>
      <bottom/>
      <diagonal/>
    </border>
    <border>
      <left/>
      <right/>
      <top style="thick">
        <color theme="4" tint="-0.24994659260841701"/>
      </top>
      <bottom/>
      <diagonal/>
    </border>
    <border>
      <left/>
      <right style="thick">
        <color theme="4" tint="-0.24994659260841701"/>
      </right>
      <top style="thick">
        <color theme="4" tint="-0.24994659260841701"/>
      </top>
      <bottom/>
      <diagonal/>
    </border>
    <border>
      <left style="thick">
        <color theme="4" tint="-0.24994659260841701"/>
      </left>
      <right/>
      <top/>
      <bottom style="thin">
        <color theme="4" tint="-0.24994659260841701"/>
      </bottom>
      <diagonal/>
    </border>
    <border>
      <left/>
      <right style="thick">
        <color theme="4" tint="-0.24994659260841701"/>
      </right>
      <top/>
      <bottom style="thin">
        <color theme="4" tint="-0.24994659260841701"/>
      </bottom>
      <diagonal/>
    </border>
    <border>
      <left style="thick">
        <color theme="4" tint="-0.24994659260841701"/>
      </left>
      <right style="thin">
        <color theme="4" tint="-0.24994659260841701"/>
      </right>
      <top style="thin">
        <color theme="4" tint="-0.24994659260841701"/>
      </top>
      <bottom style="dotted">
        <color theme="4" tint="-0.24994659260841701"/>
      </bottom>
      <diagonal/>
    </border>
    <border>
      <left style="thick">
        <color theme="4" tint="-0.24994659260841701"/>
      </left>
      <right style="thin">
        <color theme="4" tint="-0.24994659260841701"/>
      </right>
      <top/>
      <bottom/>
      <diagonal/>
    </border>
    <border>
      <left style="thin">
        <color theme="4" tint="-0.24994659260841701"/>
      </left>
      <right style="thick">
        <color theme="4" tint="-0.24994659260841701"/>
      </right>
      <top/>
      <bottom/>
      <diagonal/>
    </border>
    <border>
      <left style="thick">
        <color theme="4" tint="-0.24994659260841701"/>
      </left>
      <right style="thin">
        <color theme="4" tint="-0.24994659260841701"/>
      </right>
      <top style="thin">
        <color theme="4" tint="-0.24994659260841701"/>
      </top>
      <bottom style="dashed">
        <color theme="4" tint="-0.24994659260841701"/>
      </bottom>
      <diagonal/>
    </border>
    <border>
      <left style="thin">
        <color indexed="64"/>
      </left>
      <right style="thin">
        <color indexed="64"/>
      </right>
      <top/>
      <bottom style="thin">
        <color theme="4" tint="-0.24994659260841701"/>
      </bottom>
      <diagonal/>
    </border>
    <border>
      <left style="thin">
        <color theme="4" tint="-0.24994659260841701"/>
      </left>
      <right style="thick">
        <color theme="4" tint="-0.24994659260841701"/>
      </right>
      <top style="thin">
        <color theme="4" tint="-0.24994659260841701"/>
      </top>
      <bottom style="thin">
        <color theme="4" tint="-0.24994659260841701"/>
      </bottom>
      <diagonal/>
    </border>
    <border>
      <left style="thick">
        <color theme="4" tint="-0.24994659260841701"/>
      </left>
      <right style="thin">
        <color theme="4" tint="-0.24994659260841701"/>
      </right>
      <top style="thin">
        <color theme="4" tint="-0.24994659260841701"/>
      </top>
      <bottom style="thin">
        <color theme="4" tint="-0.24994659260841701"/>
      </bottom>
      <diagonal/>
    </border>
    <border>
      <left/>
      <right style="thin">
        <color theme="4" tint="-0.24994659260841701"/>
      </right>
      <top/>
      <bottom style="thin">
        <color theme="4" tint="-0.24994659260841701"/>
      </bottom>
      <diagonal/>
    </border>
    <border>
      <left style="thin">
        <color theme="4" tint="-0.24994659260841701"/>
      </left>
      <right style="thick">
        <color theme="4" tint="-0.24994659260841701"/>
      </right>
      <top style="thin">
        <color theme="4" tint="-0.24994659260841701"/>
      </top>
      <bottom/>
      <diagonal/>
    </border>
    <border>
      <left style="thin">
        <color theme="4" tint="-0.24994659260841701"/>
      </left>
      <right style="thick">
        <color theme="4" tint="-0.24994659260841701"/>
      </right>
      <top/>
      <bottom style="thin">
        <color theme="4" tint="-0.24994659260841701"/>
      </bottom>
      <diagonal/>
    </border>
    <border>
      <left style="thick">
        <color theme="4" tint="-0.24994659260841701"/>
      </left>
      <right/>
      <top/>
      <bottom/>
      <diagonal/>
    </border>
    <border>
      <left style="thick">
        <color theme="4" tint="-0.24994659260841701"/>
      </left>
      <right style="thin">
        <color theme="4" tint="-0.24994659260841701"/>
      </right>
      <top style="hair">
        <color theme="4" tint="-0.24994659260841701"/>
      </top>
      <bottom style="thin">
        <color theme="4" tint="-0.24994659260841701"/>
      </bottom>
      <diagonal/>
    </border>
    <border>
      <left style="thin">
        <color theme="4" tint="-0.24994659260841701"/>
      </left>
      <right style="thin">
        <color theme="4" tint="-0.24994659260841701"/>
      </right>
      <top style="hair">
        <color theme="4" tint="-0.24994659260841701"/>
      </top>
      <bottom style="thin">
        <color theme="4" tint="-0.24994659260841701"/>
      </bottom>
      <diagonal/>
    </border>
    <border>
      <left style="thin">
        <color theme="4" tint="-0.24994659260841701"/>
      </left>
      <right style="thick">
        <color theme="4" tint="-0.24994659260841701"/>
      </right>
      <top style="hair">
        <color theme="4" tint="-0.24994659260841701"/>
      </top>
      <bottom style="thin">
        <color theme="4" tint="-0.24994659260841701"/>
      </bottom>
      <diagonal/>
    </border>
    <border>
      <left style="thick">
        <color theme="4" tint="-0.24994659260841701"/>
      </left>
      <right style="thin">
        <color theme="4" tint="-0.24994659260841701"/>
      </right>
      <top style="thin">
        <color theme="4" tint="-0.24994659260841701"/>
      </top>
      <bottom/>
      <diagonal/>
    </border>
    <border>
      <left style="thick">
        <color theme="4" tint="-0.24994659260841701"/>
      </left>
      <right style="thin">
        <color theme="4" tint="-0.24994659260841701"/>
      </right>
      <top style="hair">
        <color theme="4" tint="-0.24994659260841701"/>
      </top>
      <bottom/>
      <diagonal/>
    </border>
    <border>
      <left style="thin">
        <color theme="4" tint="-0.24994659260841701"/>
      </left>
      <right style="thin">
        <color theme="4" tint="-0.24994659260841701"/>
      </right>
      <top style="hair">
        <color theme="4" tint="-0.24994659260841701"/>
      </top>
      <bottom/>
      <diagonal/>
    </border>
    <border>
      <left style="thin">
        <color theme="4" tint="-0.24994659260841701"/>
      </left>
      <right style="thick">
        <color theme="4" tint="-0.24994659260841701"/>
      </right>
      <top style="hair">
        <color theme="4" tint="-0.24994659260841701"/>
      </top>
      <bottom/>
      <diagonal/>
    </border>
    <border>
      <left style="thin">
        <color theme="4" tint="-0.24994659260841701"/>
      </left>
      <right style="thin">
        <color theme="4" tint="-0.24994659260841701"/>
      </right>
      <top style="thin">
        <color theme="4" tint="-0.24994659260841701"/>
      </top>
      <bottom style="hair">
        <color theme="4" tint="-0.24994659260841701"/>
      </bottom>
      <diagonal/>
    </border>
    <border>
      <left style="thin">
        <color theme="4" tint="-0.24994659260841701"/>
      </left>
      <right style="thin">
        <color theme="4" tint="-0.24994659260841701"/>
      </right>
      <top style="hair">
        <color theme="4" tint="-0.24994659260841701"/>
      </top>
      <bottom style="hair">
        <color theme="4" tint="-0.24994659260841701"/>
      </bottom>
      <diagonal/>
    </border>
    <border>
      <left/>
      <right style="thick">
        <color theme="4" tint="-0.24994659260841701"/>
      </right>
      <top/>
      <bottom/>
      <diagonal/>
    </border>
    <border>
      <left style="thick">
        <color theme="4" tint="-0.24994659260841701"/>
      </left>
      <right style="thin">
        <color theme="4" tint="-0.24994659260841701"/>
      </right>
      <top style="thin">
        <color theme="4" tint="-0.24994659260841701"/>
      </top>
      <bottom style="hair">
        <color theme="4" tint="-0.24994659260841701"/>
      </bottom>
      <diagonal/>
    </border>
    <border>
      <left style="thin">
        <color theme="4" tint="-0.24994659260841701"/>
      </left>
      <right style="thick">
        <color theme="4" tint="-0.24994659260841701"/>
      </right>
      <top style="thin">
        <color theme="4" tint="-0.24994659260841701"/>
      </top>
      <bottom style="hair">
        <color theme="4" tint="-0.24994659260841701"/>
      </bottom>
      <diagonal/>
    </border>
    <border>
      <left style="thick">
        <color theme="4" tint="-0.24994659260841701"/>
      </left>
      <right style="thin">
        <color theme="4" tint="-0.24994659260841701"/>
      </right>
      <top style="hair">
        <color theme="4" tint="-0.24994659260841701"/>
      </top>
      <bottom style="hair">
        <color theme="4" tint="-0.24994659260841701"/>
      </bottom>
      <diagonal/>
    </border>
    <border>
      <left style="thin">
        <color theme="4" tint="-0.24994659260841701"/>
      </left>
      <right style="thick">
        <color theme="4" tint="-0.24994659260841701"/>
      </right>
      <top style="hair">
        <color theme="4" tint="-0.24994659260841701"/>
      </top>
      <bottom style="hair">
        <color theme="4" tint="-0.24994659260841701"/>
      </bottom>
      <diagonal/>
    </border>
    <border>
      <left style="thick">
        <color theme="4" tint="-0.24994659260841701"/>
      </left>
      <right style="thin">
        <color theme="4" tint="-0.24994659260841701"/>
      </right>
      <top/>
      <bottom style="thin">
        <color theme="4" tint="-0.24994659260841701"/>
      </bottom>
      <diagonal/>
    </border>
    <border>
      <left style="thick">
        <color theme="4" tint="-0.24994659260841701"/>
      </left>
      <right style="thin">
        <color theme="4" tint="-0.24994659260841701"/>
      </right>
      <top style="thin">
        <color theme="4" tint="-0.24994659260841701"/>
      </top>
      <bottom style="thick">
        <color theme="4" tint="-0.24994659260841701"/>
      </bottom>
      <diagonal/>
    </border>
    <border>
      <left style="thin">
        <color theme="4" tint="-0.24994659260841701"/>
      </left>
      <right style="thin">
        <color theme="4" tint="-0.24994659260841701"/>
      </right>
      <top style="thin">
        <color theme="4" tint="-0.24994659260841701"/>
      </top>
      <bottom style="thick">
        <color theme="4" tint="-0.24994659260841701"/>
      </bottom>
      <diagonal/>
    </border>
    <border>
      <left style="thin">
        <color theme="4" tint="-0.24994659260841701"/>
      </left>
      <right style="thick">
        <color theme="4" tint="-0.24994659260841701"/>
      </right>
      <top style="thin">
        <color theme="4" tint="-0.24994659260841701"/>
      </top>
      <bottom style="thick">
        <color theme="4" tint="-0.24994659260841701"/>
      </bottom>
      <diagonal/>
    </border>
    <border>
      <left style="thick">
        <color theme="4" tint="-0.24994659260841701"/>
      </left>
      <right style="thin">
        <color theme="4" tint="-0.24994659260841701"/>
      </right>
      <top style="dashed">
        <color theme="4" tint="-0.24994659260841701"/>
      </top>
      <bottom style="thin">
        <color theme="4" tint="-0.24994659260841701"/>
      </bottom>
      <diagonal/>
    </border>
    <border>
      <left/>
      <right style="thin">
        <color theme="4" tint="-0.24994659260841701"/>
      </right>
      <top style="dashed">
        <color theme="4" tint="-0.24994659260841701"/>
      </top>
      <bottom style="thin">
        <color theme="4" tint="-0.24994659260841701"/>
      </bottom>
      <diagonal/>
    </border>
    <border>
      <left/>
      <right style="thick">
        <color theme="4" tint="-0.24994659260841701"/>
      </right>
      <top style="dashed">
        <color theme="4" tint="-0.24994659260841701"/>
      </top>
      <bottom style="thin">
        <color theme="4" tint="-0.24994659260841701"/>
      </bottom>
      <diagonal/>
    </border>
    <border>
      <left style="thin">
        <color theme="4" tint="-0.24994659260841701"/>
      </left>
      <right style="thick">
        <color theme="4" tint="-0.24994659260841701"/>
      </right>
      <top style="dashed">
        <color theme="4" tint="-0.24994659260841701"/>
      </top>
      <bottom style="thin">
        <color theme="4" tint="-0.24994659260841701"/>
      </bottom>
      <diagonal/>
    </border>
    <border>
      <left style="thin">
        <color theme="4" tint="-0.24994659260841701"/>
      </left>
      <right/>
      <top style="thin">
        <color theme="4" tint="-0.24994659260841701"/>
      </top>
      <bottom style="thin">
        <color theme="4" tint="-0.24994659260841701"/>
      </bottom>
      <diagonal/>
    </border>
    <border>
      <left/>
      <right style="thick">
        <color theme="4" tint="-0.24994659260841701"/>
      </right>
      <top style="thin">
        <color theme="4" tint="-0.24994659260841701"/>
      </top>
      <bottom style="thick">
        <color theme="4" tint="-0.24994659260841701"/>
      </bottom>
      <diagonal/>
    </border>
    <border>
      <left style="thick">
        <color theme="4" tint="-0.24994659260841701"/>
      </left>
      <right style="hair">
        <color theme="4" tint="-0.24994659260841701"/>
      </right>
      <top style="thin">
        <color theme="4" tint="-0.24994659260841701"/>
      </top>
      <bottom style="hair">
        <color theme="4" tint="-0.24994659260841701"/>
      </bottom>
      <diagonal/>
    </border>
    <border>
      <left style="thick">
        <color theme="4" tint="-0.24994659260841701"/>
      </left>
      <right style="hair">
        <color theme="4" tint="-0.24994659260841701"/>
      </right>
      <top style="hair">
        <color theme="4" tint="-0.24994659260841701"/>
      </top>
      <bottom style="hair">
        <color theme="4" tint="-0.24994659260841701"/>
      </bottom>
      <diagonal/>
    </border>
    <border>
      <left style="thick">
        <color theme="4" tint="-0.24994659260841701"/>
      </left>
      <right style="hair">
        <color theme="4" tint="-0.24994659260841701"/>
      </right>
      <top style="hair">
        <color theme="4" tint="-0.24994659260841701"/>
      </top>
      <bottom style="thick">
        <color theme="4" tint="-0.24994659260841701"/>
      </bottom>
      <diagonal/>
    </border>
    <border>
      <left style="thick">
        <color theme="4" tint="-0.24994659260841701"/>
      </left>
      <right style="dotted">
        <color theme="4" tint="-0.24994659260841701"/>
      </right>
      <top style="thin">
        <color theme="4" tint="-0.24994659260841701"/>
      </top>
      <bottom style="dotted">
        <color theme="4" tint="-0.24994659260841701"/>
      </bottom>
      <diagonal/>
    </border>
    <border>
      <left style="dotted">
        <color theme="4" tint="-0.24994659260841701"/>
      </left>
      <right style="thick">
        <color theme="4" tint="-0.24994659260841701"/>
      </right>
      <top style="thin">
        <color theme="4" tint="-0.24994659260841701"/>
      </top>
      <bottom style="dotted">
        <color theme="4" tint="-0.24994659260841701"/>
      </bottom>
      <diagonal/>
    </border>
    <border>
      <left style="thick">
        <color theme="4" tint="-0.24994659260841701"/>
      </left>
      <right style="dotted">
        <color theme="4" tint="-0.24994659260841701"/>
      </right>
      <top style="dotted">
        <color theme="4" tint="-0.24994659260841701"/>
      </top>
      <bottom style="dotted">
        <color theme="4" tint="-0.24994659260841701"/>
      </bottom>
      <diagonal/>
    </border>
    <border>
      <left style="dotted">
        <color theme="4" tint="-0.24994659260841701"/>
      </left>
      <right style="thick">
        <color theme="4" tint="-0.24994659260841701"/>
      </right>
      <top style="dotted">
        <color theme="4" tint="-0.24994659260841701"/>
      </top>
      <bottom style="dotted">
        <color theme="4" tint="-0.24994659260841701"/>
      </bottom>
      <diagonal/>
    </border>
    <border>
      <left style="thick">
        <color theme="4" tint="-0.24994659260841701"/>
      </left>
      <right style="dotted">
        <color theme="4" tint="-0.24994659260841701"/>
      </right>
      <top style="dotted">
        <color theme="4" tint="-0.24994659260841701"/>
      </top>
      <bottom/>
      <diagonal/>
    </border>
    <border>
      <left style="thick">
        <color theme="4" tint="-0.24994659260841701"/>
      </left>
      <right style="dotted">
        <color theme="4" tint="-0.24994659260841701"/>
      </right>
      <top/>
      <bottom/>
      <diagonal/>
    </border>
    <border>
      <left style="dotted">
        <color theme="4" tint="-0.24994659260841701"/>
      </left>
      <right style="thick">
        <color theme="4" tint="-0.24994659260841701"/>
      </right>
      <top style="dotted">
        <color theme="4" tint="-0.24994659260841701"/>
      </top>
      <bottom/>
      <diagonal/>
    </border>
    <border>
      <left style="dotted">
        <color theme="4" tint="-0.24994659260841701"/>
      </left>
      <right style="thick">
        <color theme="4" tint="-0.24994659260841701"/>
      </right>
      <top/>
      <bottom/>
      <diagonal/>
    </border>
    <border>
      <left style="dotted">
        <color theme="4" tint="-0.24994659260841701"/>
      </left>
      <right style="thick">
        <color theme="4" tint="-0.24994659260841701"/>
      </right>
      <top/>
      <bottom style="thick">
        <color theme="4" tint="-0.24994659260841701"/>
      </bottom>
      <diagonal/>
    </border>
    <border>
      <left style="thick">
        <color theme="4" tint="-0.24994659260841701"/>
      </left>
      <right style="hair">
        <color theme="4" tint="-0.24994659260841701"/>
      </right>
      <top style="hair">
        <color theme="4" tint="-0.24994659260841701"/>
      </top>
      <bottom/>
      <diagonal/>
    </border>
    <border>
      <left style="thick">
        <color theme="4" tint="-0.24994659260841701"/>
      </left>
      <right style="thin">
        <color theme="4" tint="-0.24994659260841701"/>
      </right>
      <top style="hair">
        <color theme="4" tint="-0.24994659260841701"/>
      </top>
      <bottom style="thick">
        <color theme="4" tint="-0.24994659260841701"/>
      </bottom>
      <diagonal/>
    </border>
    <border>
      <left style="thin">
        <color theme="4" tint="-0.24994659260841701"/>
      </left>
      <right style="thin">
        <color theme="4" tint="-0.24994659260841701"/>
      </right>
      <top style="hair">
        <color theme="4" tint="-0.24994659260841701"/>
      </top>
      <bottom style="thick">
        <color theme="4" tint="-0.24994659260841701"/>
      </bottom>
      <diagonal/>
    </border>
    <border>
      <left style="hair">
        <color theme="4" tint="-0.24994659260841701"/>
      </left>
      <right style="thick">
        <color theme="4" tint="-0.24994659260841701"/>
      </right>
      <top style="hair">
        <color theme="4" tint="-0.24994659260841701"/>
      </top>
      <bottom style="hair">
        <color theme="4" tint="-0.24994659260841701"/>
      </bottom>
      <diagonal/>
    </border>
    <border>
      <left style="thick">
        <color theme="4" tint="-0.24994659260841701"/>
      </left>
      <right style="dotted">
        <color theme="4" tint="-0.24994659260841701"/>
      </right>
      <top style="dotted">
        <color theme="4" tint="-0.24994659260841701"/>
      </top>
      <bottom style="thin">
        <color theme="4" tint="-0.24994659260841701"/>
      </bottom>
      <diagonal/>
    </border>
    <border>
      <left style="dotted">
        <color theme="4" tint="-0.24994659260841701"/>
      </left>
      <right style="thick">
        <color theme="4" tint="-0.24994659260841701"/>
      </right>
      <top style="dotted">
        <color theme="4" tint="-0.24994659260841701"/>
      </top>
      <bottom style="thin">
        <color theme="4" tint="-0.24994659260841701"/>
      </bottom>
      <diagonal/>
    </border>
    <border>
      <left style="thick">
        <color theme="4" tint="-0.24994659260841701"/>
      </left>
      <right style="dotted">
        <color theme="4" tint="-0.24994659260841701"/>
      </right>
      <top style="thin">
        <color theme="4" tint="-0.24994659260841701"/>
      </top>
      <bottom/>
      <diagonal/>
    </border>
    <border>
      <left style="dotted">
        <color theme="4" tint="-0.24994659260841701"/>
      </left>
      <right style="thick">
        <color theme="4" tint="-0.24994659260841701"/>
      </right>
      <top style="thin">
        <color theme="4" tint="-0.24994659260841701"/>
      </top>
      <bottom/>
      <diagonal/>
    </border>
    <border>
      <left style="thick">
        <color theme="4" tint="-0.24994659260841701"/>
      </left>
      <right style="dotted">
        <color theme="4" tint="-0.24994659260841701"/>
      </right>
      <top/>
      <bottom style="thin">
        <color theme="4" tint="-0.24994659260841701"/>
      </bottom>
      <diagonal/>
    </border>
    <border>
      <left style="dotted">
        <color theme="4" tint="-0.24994659260841701"/>
      </left>
      <right style="thick">
        <color theme="4" tint="-0.24994659260841701"/>
      </right>
      <top/>
      <bottom style="thin">
        <color theme="4" tint="-0.24994659260841701"/>
      </bottom>
      <diagonal/>
    </border>
    <border>
      <left style="hair">
        <color theme="4" tint="-0.24994659260841701"/>
      </left>
      <right style="thick">
        <color theme="4" tint="-0.24994659260841701"/>
      </right>
      <top style="thin">
        <color theme="4" tint="-0.24994659260841701"/>
      </top>
      <bottom style="hair">
        <color theme="4" tint="-0.24994659260841701"/>
      </bottom>
      <diagonal/>
    </border>
    <border>
      <left style="hair">
        <color theme="4" tint="-0.24994659260841701"/>
      </left>
      <right style="thick">
        <color theme="4" tint="-0.24994659260841701"/>
      </right>
      <top style="hair">
        <color theme="4" tint="-0.24994659260841701"/>
      </top>
      <bottom style="thick">
        <color theme="4" tint="-0.24994659260841701"/>
      </bottom>
      <diagonal/>
    </border>
    <border>
      <left/>
      <right style="thick">
        <color theme="4" tint="-0.24994659260841701"/>
      </right>
      <top style="thin">
        <color theme="4" tint="-0.24994659260841701"/>
      </top>
      <bottom style="dotted">
        <color theme="4" tint="-0.24994659260841701"/>
      </bottom>
      <diagonal/>
    </border>
    <border>
      <left/>
      <right style="thick">
        <color theme="4" tint="-0.24994659260841701"/>
      </right>
      <top style="thin">
        <color theme="4" tint="-0.24994659260841701"/>
      </top>
      <bottom style="dashed">
        <color theme="4" tint="-0.24994659260841701"/>
      </bottom>
      <diagonal/>
    </border>
    <border>
      <left style="thin">
        <color theme="4" tint="-0.24994659260841701"/>
      </left>
      <right style="thin">
        <color theme="4" tint="-0.24994659260841701"/>
      </right>
      <top/>
      <bottom style="thick">
        <color theme="4" tint="-0.24994659260841701"/>
      </bottom>
      <diagonal/>
    </border>
    <border>
      <left style="thin">
        <color theme="4" tint="-0.24994659260841701"/>
      </left>
      <right style="thick">
        <color theme="4" tint="-0.24994659260841701"/>
      </right>
      <top/>
      <bottom style="thick">
        <color theme="4" tint="-0.24994659260841701"/>
      </bottom>
      <diagonal/>
    </border>
    <border>
      <left/>
      <right style="thick">
        <color theme="4" tint="-0.24994659260841701"/>
      </right>
      <top style="thin">
        <color theme="4" tint="-0.24994659260841701"/>
      </top>
      <bottom style="hair">
        <color theme="4" tint="-0.24994659260841701"/>
      </bottom>
      <diagonal/>
    </border>
    <border>
      <left/>
      <right style="thick">
        <color theme="4" tint="-0.24994659260841701"/>
      </right>
      <top style="hair">
        <color theme="4" tint="-0.24994659260841701"/>
      </top>
      <bottom style="hair">
        <color theme="4" tint="-0.24994659260841701"/>
      </bottom>
      <diagonal/>
    </border>
    <border>
      <left/>
      <right style="thick">
        <color theme="4" tint="-0.24994659260841701"/>
      </right>
      <top/>
      <bottom style="thick">
        <color theme="4" tint="-0.24994659260841701"/>
      </bottom>
      <diagonal/>
    </border>
    <border>
      <left style="thick">
        <color theme="4" tint="-0.24994659260841701"/>
      </left>
      <right style="hair">
        <color theme="4" tint="-0.24994659260841701"/>
      </right>
      <top style="hair">
        <color theme="4" tint="-0.24994659260841701"/>
      </top>
      <bottom style="thin">
        <color theme="4" tint="-0.24994659260841701"/>
      </bottom>
      <diagonal/>
    </border>
    <border>
      <left/>
      <right style="thick">
        <color theme="4" tint="-0.24994659260841701"/>
      </right>
      <top style="hair">
        <color theme="4" tint="-0.24994659260841701"/>
      </top>
      <bottom style="thin">
        <color theme="4" tint="-0.24994659260841701"/>
      </bottom>
      <diagonal/>
    </border>
    <border>
      <left style="thin">
        <color theme="4" tint="-0.24994659260841701"/>
      </left>
      <right style="thick">
        <color theme="4" tint="-0.24994659260841701"/>
      </right>
      <top style="hair">
        <color theme="4" tint="-0.24994659260841701"/>
      </top>
      <bottom style="thick">
        <color theme="4" tint="-0.24994659260841701"/>
      </bottom>
      <diagonal/>
    </border>
    <border>
      <left style="thick">
        <color theme="4" tint="-0.24994659260841701"/>
      </left>
      <right/>
      <top style="thin">
        <color theme="4" tint="-0.24994659260841701"/>
      </top>
      <bottom style="hair">
        <color theme="4" tint="-0.24994659260841701"/>
      </bottom>
      <diagonal/>
    </border>
    <border>
      <left style="thick">
        <color theme="4" tint="-0.24994659260841701"/>
      </left>
      <right/>
      <top/>
      <bottom style="hair">
        <color theme="4" tint="-0.24994659260841701"/>
      </bottom>
      <diagonal/>
    </border>
    <border>
      <left style="thin">
        <color theme="4" tint="-0.24994659260841701"/>
      </left>
      <right style="thin">
        <color theme="4" tint="-0.24994659260841701"/>
      </right>
      <top/>
      <bottom style="hair">
        <color theme="4" tint="-0.24994659260841701"/>
      </bottom>
      <diagonal/>
    </border>
    <border>
      <left style="thin">
        <color theme="4" tint="-0.24994659260841701"/>
      </left>
      <right style="thick">
        <color theme="4" tint="-0.24994659260841701"/>
      </right>
      <top/>
      <bottom style="hair">
        <color theme="4" tint="-0.24994659260841701"/>
      </bottom>
      <diagonal/>
    </border>
    <border>
      <left style="thick">
        <color theme="4" tint="-0.24994659260841701"/>
      </left>
      <right style="thin">
        <color theme="4" tint="-0.24994659260841701"/>
      </right>
      <top/>
      <bottom style="hair">
        <color theme="4" tint="-0.24994659260841701"/>
      </bottom>
      <diagonal/>
    </border>
    <border>
      <left/>
      <right style="thick">
        <color theme="4" tint="-0.24994659260841701"/>
      </right>
      <top style="dotted">
        <color theme="4" tint="-0.24994659260841701"/>
      </top>
      <bottom style="dotted">
        <color theme="4" tint="-0.24994659260841701"/>
      </bottom>
      <diagonal/>
    </border>
    <border>
      <left/>
      <right style="thick">
        <color theme="4" tint="-0.24994659260841701"/>
      </right>
      <top style="dotted">
        <color theme="4" tint="-0.24994659260841701"/>
      </top>
      <bottom/>
      <diagonal/>
    </border>
    <border>
      <left/>
      <right style="thick">
        <color theme="4" tint="-0.24994659260841701"/>
      </right>
      <top style="dotted">
        <color theme="4" tint="-0.24994659260841701"/>
      </top>
      <bottom style="thin">
        <color theme="4" tint="-0.24994659260841701"/>
      </bottom>
      <diagonal/>
    </border>
    <border>
      <left/>
      <right style="thick">
        <color theme="4" tint="-0.24994659260841701"/>
      </right>
      <top style="thin">
        <color theme="4" tint="-0.24994659260841701"/>
      </top>
      <bottom/>
      <diagonal/>
    </border>
    <border>
      <left style="thick">
        <color theme="4" tint="-0.24994659260841701"/>
      </left>
      <right style="thin">
        <color theme="4" tint="-0.24994659260841701"/>
      </right>
      <top/>
      <bottom style="thick">
        <color theme="4" tint="-0.24994659260841701"/>
      </bottom>
      <diagonal/>
    </border>
    <border>
      <left style="thick">
        <color theme="4" tint="-0.24994659260841701"/>
      </left>
      <right style="thin">
        <color theme="4" tint="-0.24994659260841701"/>
      </right>
      <top style="dotted">
        <color theme="4" tint="-0.24994659260841701"/>
      </top>
      <bottom style="dotted">
        <color theme="4" tint="-0.24994659260841701"/>
      </bottom>
      <diagonal/>
    </border>
    <border>
      <left style="thick">
        <color theme="4" tint="-0.24994659260841701"/>
      </left>
      <right style="thin">
        <color theme="4" tint="-0.24994659260841701"/>
      </right>
      <top style="dotted">
        <color theme="4" tint="-0.24994659260841701"/>
      </top>
      <bottom/>
      <diagonal/>
    </border>
    <border>
      <left style="thick">
        <color theme="4" tint="-0.24994659260841701"/>
      </left>
      <right style="thin">
        <color theme="4" tint="-0.24994659260841701"/>
      </right>
      <top style="dotted">
        <color theme="4" tint="-0.24994659260841701"/>
      </top>
      <bottom style="thin">
        <color theme="4" tint="-0.24994659260841701"/>
      </bottom>
      <diagonal/>
    </border>
    <border>
      <left style="thick">
        <color theme="4" tint="-0.24994659260841701"/>
      </left>
      <right style="thick">
        <color theme="4" tint="-0.24994659260841701"/>
      </right>
      <top style="thick">
        <color theme="4" tint="-0.24994659260841701"/>
      </top>
      <bottom style="thin">
        <color theme="4" tint="-0.24994659260841701"/>
      </bottom>
      <diagonal/>
    </border>
    <border>
      <left style="thick">
        <color theme="4" tint="-0.24994659260841701"/>
      </left>
      <right style="thick">
        <color theme="4" tint="-0.24994659260841701"/>
      </right>
      <top style="thin">
        <color theme="4" tint="-0.24994659260841701"/>
      </top>
      <bottom style="thin">
        <color theme="4" tint="-0.24994659260841701"/>
      </bottom>
      <diagonal/>
    </border>
    <border>
      <left/>
      <right/>
      <top/>
      <bottom style="thick">
        <color theme="4" tint="-0.24994659260841701"/>
      </bottom>
      <diagonal/>
    </border>
    <border>
      <left style="thick">
        <color theme="4" tint="-0.24994659260841701"/>
      </left>
      <right style="thin">
        <color theme="4" tint="-0.24994659260841701"/>
      </right>
      <top style="dashed">
        <color theme="4" tint="-0.24994659260841701"/>
      </top>
      <bottom style="thick">
        <color theme="4" tint="-0.24994659260841701"/>
      </bottom>
      <diagonal/>
    </border>
    <border>
      <left/>
      <right style="thin">
        <color theme="4" tint="-0.24994659260841701"/>
      </right>
      <top style="dashed">
        <color theme="4" tint="-0.24994659260841701"/>
      </top>
      <bottom style="thick">
        <color theme="4" tint="-0.24994659260841701"/>
      </bottom>
      <diagonal/>
    </border>
    <border>
      <left style="thin">
        <color theme="4" tint="-0.24994659260841701"/>
      </left>
      <right style="thick">
        <color theme="4" tint="-0.24994659260841701"/>
      </right>
      <top style="dashed">
        <color theme="4" tint="-0.24994659260841701"/>
      </top>
      <bottom style="thick">
        <color theme="4" tint="-0.24994659260841701"/>
      </bottom>
      <diagonal/>
    </border>
    <border>
      <left style="hair">
        <color theme="4" tint="-0.24994659260841701"/>
      </left>
      <right style="thick">
        <color theme="4" tint="-0.24994659260841701"/>
      </right>
      <top style="hair">
        <color theme="4" tint="-0.24994659260841701"/>
      </top>
      <bottom/>
      <diagonal/>
    </border>
    <border>
      <left style="hair">
        <color theme="4" tint="-0.24994659260841701"/>
      </left>
      <right style="thick">
        <color theme="4" tint="-0.24994659260841701"/>
      </right>
      <top style="hair">
        <color theme="4" tint="-0.24994659260841701"/>
      </top>
      <bottom style="thin">
        <color theme="4" tint="-0.24994659260841701"/>
      </bottom>
      <diagonal/>
    </border>
    <border>
      <left style="thick">
        <color theme="4" tint="-0.24994659260841701"/>
      </left>
      <right style="dotted">
        <color theme="4" tint="-0.24994659260841701"/>
      </right>
      <top/>
      <bottom style="thick">
        <color theme="4" tint="-0.24994659260841701"/>
      </bottom>
      <diagonal/>
    </border>
    <border>
      <left style="thick">
        <color theme="4" tint="-0.24994659260841701"/>
      </left>
      <right style="thick">
        <color theme="4" tint="-0.24994659260841701"/>
      </right>
      <top style="thin">
        <color theme="4" tint="-0.24994659260841701"/>
      </top>
      <bottom/>
      <diagonal/>
    </border>
    <border>
      <left style="thick">
        <color theme="4" tint="-0.24994659260841701"/>
      </left>
      <right style="thick">
        <color theme="4" tint="-0.24994659260841701"/>
      </right>
      <top/>
      <bottom/>
      <diagonal/>
    </border>
    <border>
      <left style="thick">
        <color theme="4" tint="-0.24994659260841701"/>
      </left>
      <right style="thick">
        <color theme="4" tint="-0.24994659260841701"/>
      </right>
      <top/>
      <bottom style="thin">
        <color theme="4" tint="-0.24994659260841701"/>
      </bottom>
      <diagonal/>
    </border>
    <border>
      <left style="thin">
        <color theme="4" tint="-0.24994659260841701"/>
      </left>
      <right style="thin">
        <color theme="4" tint="-0.24994659260841701"/>
      </right>
      <top style="hair">
        <color theme="4" tint="-0.24994659260841701"/>
      </top>
      <bottom style="dashed">
        <color theme="4" tint="-0.24994659260841701"/>
      </bottom>
      <diagonal/>
    </border>
    <border>
      <left style="thin">
        <color theme="4" tint="-0.24994659260841701"/>
      </left>
      <right/>
      <top style="hair">
        <color theme="4" tint="-0.24994659260841701"/>
      </top>
      <bottom style="hair">
        <color theme="4" tint="-0.24994659260841701"/>
      </bottom>
      <diagonal/>
    </border>
    <border>
      <left style="thin">
        <color theme="4" tint="-0.24994659260841701"/>
      </left>
      <right/>
      <top style="hair">
        <color theme="4" tint="-0.24994659260841701"/>
      </top>
      <bottom/>
      <diagonal/>
    </border>
    <border>
      <left style="thin">
        <color theme="4" tint="0.39994506668294322"/>
      </left>
      <right style="thin">
        <color theme="4" tint="0.39994506668294322"/>
      </right>
      <top style="thin">
        <color theme="4" tint="0.39994506668294322"/>
      </top>
      <bottom style="thin">
        <color theme="4" tint="0.39994506668294322"/>
      </bottom>
      <diagonal/>
    </border>
    <border>
      <left style="thin">
        <color theme="4" tint="-0.24994659260841701"/>
      </left>
      <right/>
      <top style="thin">
        <color theme="4" tint="-0.24994659260841701"/>
      </top>
      <bottom/>
      <diagonal/>
    </border>
    <border>
      <left style="thin">
        <color theme="4" tint="-0.24994659260841701"/>
      </left>
      <right/>
      <top/>
      <bottom style="thin">
        <color theme="4" tint="-0.24994659260841701"/>
      </bottom>
      <diagonal/>
    </border>
    <border>
      <left style="thin">
        <color theme="0"/>
      </left>
      <right/>
      <top style="thin">
        <color theme="0"/>
      </top>
      <bottom style="thin">
        <color theme="0"/>
      </bottom>
      <diagonal/>
    </border>
    <border>
      <left style="thin">
        <color theme="4"/>
      </left>
      <right style="thin">
        <color theme="4"/>
      </right>
      <top style="thin">
        <color theme="4"/>
      </top>
      <bottom style="thin">
        <color theme="4"/>
      </bottom>
      <diagonal/>
    </border>
    <border>
      <left style="thin">
        <color theme="4"/>
      </left>
      <right/>
      <top style="thin">
        <color theme="4"/>
      </top>
      <bottom style="thin">
        <color theme="4"/>
      </bottom>
      <diagonal/>
    </border>
    <border>
      <left style="thin">
        <color theme="4"/>
      </left>
      <right style="thin">
        <color theme="4" tint="0.39997558519241921"/>
      </right>
      <top style="thin">
        <color theme="4"/>
      </top>
      <bottom style="thin">
        <color theme="4"/>
      </bottom>
      <diagonal/>
    </border>
    <border>
      <left/>
      <right style="thick">
        <color theme="4" tint="-0.24994659260841701"/>
      </right>
      <top style="hair">
        <color theme="4" tint="-0.24994659260841701"/>
      </top>
      <bottom/>
      <diagonal/>
    </border>
    <border>
      <left style="thin">
        <color theme="4" tint="-0.24994659260841701"/>
      </left>
      <right/>
      <top style="hair">
        <color theme="4" tint="-0.24994659260841701"/>
      </top>
      <bottom style="thin">
        <color theme="4" tint="-0.24994659260841701"/>
      </bottom>
      <diagonal/>
    </border>
    <border>
      <left style="thick">
        <color theme="4" tint="-0.24994659260841701"/>
      </left>
      <right/>
      <top style="thick">
        <color theme="4" tint="-0.24994659260841701"/>
      </top>
      <bottom style="thick">
        <color theme="4" tint="-0.24994659260841701"/>
      </bottom>
      <diagonal/>
    </border>
    <border>
      <left/>
      <right/>
      <top style="thick">
        <color theme="4" tint="-0.24994659260841701"/>
      </top>
      <bottom style="thick">
        <color theme="4" tint="-0.24994659260841701"/>
      </bottom>
      <diagonal/>
    </border>
    <border>
      <left/>
      <right style="thick">
        <color theme="4" tint="-0.24994659260841701"/>
      </right>
      <top style="thick">
        <color theme="4" tint="-0.24994659260841701"/>
      </top>
      <bottom style="thick">
        <color theme="4" tint="-0.24994659260841701"/>
      </bottom>
      <diagonal/>
    </border>
    <border>
      <left style="thick">
        <color rgb="FF0070C0"/>
      </left>
      <right/>
      <top style="thick">
        <color rgb="FF0070C0"/>
      </top>
      <bottom style="thick">
        <color rgb="FF0070C0"/>
      </bottom>
      <diagonal/>
    </border>
    <border>
      <left style="thick">
        <color theme="4" tint="-0.24994659260841701"/>
      </left>
      <right style="thick">
        <color theme="4" tint="-0.24994659260841701"/>
      </right>
      <top/>
      <bottom style="thick">
        <color theme="4" tint="-0.24994659260841701"/>
      </bottom>
      <diagonal/>
    </border>
    <border>
      <left/>
      <right style="thick">
        <color rgb="FF0070C0"/>
      </right>
      <top style="thick">
        <color rgb="FF0070C0"/>
      </top>
      <bottom style="thick">
        <color rgb="FF0070C0"/>
      </bottom>
      <diagonal/>
    </border>
    <border>
      <left style="thick">
        <color theme="4" tint="-0.24994659260841701"/>
      </left>
      <right style="dashed">
        <color theme="4" tint="-0.24994659260841701"/>
      </right>
      <top style="thick">
        <color theme="4" tint="-0.24994659260841701"/>
      </top>
      <bottom style="thick">
        <color theme="4" tint="-0.24994659260841701"/>
      </bottom>
      <diagonal/>
    </border>
    <border>
      <left style="dashed">
        <color theme="4" tint="-0.24994659260841701"/>
      </left>
      <right style="thick">
        <color theme="4" tint="-0.24994659260841701"/>
      </right>
      <top style="thick">
        <color theme="4" tint="-0.24994659260841701"/>
      </top>
      <bottom style="thick">
        <color theme="4" tint="-0.24994659260841701"/>
      </bottom>
      <diagonal/>
    </border>
  </borders>
  <cellStyleXfs count="6">
    <xf numFmtId="0" fontId="0" fillId="0" borderId="0"/>
    <xf numFmtId="9" fontId="3" fillId="0" borderId="0" applyFont="0" applyFill="0" applyBorder="0" applyAlignment="0" applyProtection="0"/>
    <xf numFmtId="0" fontId="4" fillId="0" borderId="0" applyNumberForma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cellStyleXfs>
  <cellXfs count="1078">
    <xf numFmtId="0" fontId="0" fillId="0" borderId="0" xfId="0"/>
    <xf numFmtId="0" fontId="0" fillId="0" borderId="0" xfId="0" applyAlignment="1">
      <alignment horizontal="center"/>
    </xf>
    <xf numFmtId="0" fontId="1" fillId="0" borderId="0" xfId="0" applyFont="1"/>
    <xf numFmtId="0" fontId="5" fillId="0" borderId="0" xfId="0" applyFont="1"/>
    <xf numFmtId="0" fontId="6" fillId="0" borderId="0" xfId="0" applyFont="1"/>
    <xf numFmtId="0" fontId="5" fillId="5" borderId="3" xfId="0" applyFont="1" applyFill="1" applyBorder="1" applyAlignment="1">
      <alignment horizontal="center" vertical="top" wrapText="1"/>
    </xf>
    <xf numFmtId="0" fontId="5" fillId="0" borderId="3" xfId="0" applyFont="1" applyFill="1" applyBorder="1" applyAlignment="1">
      <alignment horizontal="center" vertical="top" wrapText="1"/>
    </xf>
    <xf numFmtId="0" fontId="5" fillId="0" borderId="0" xfId="0" applyFont="1" applyAlignment="1">
      <alignment horizontal="center" vertical="center"/>
    </xf>
    <xf numFmtId="0" fontId="6" fillId="0" borderId="0" xfId="0" applyFont="1" applyAlignment="1">
      <alignment vertical="center"/>
    </xf>
    <xf numFmtId="0" fontId="5" fillId="5" borderId="8" xfId="0" applyFont="1" applyFill="1" applyBorder="1" applyAlignment="1">
      <alignment horizontal="left" wrapText="1"/>
    </xf>
    <xf numFmtId="0" fontId="5" fillId="5" borderId="9" xfId="0" applyFont="1" applyFill="1" applyBorder="1" applyAlignment="1">
      <alignment horizontal="left" vertical="top" wrapText="1"/>
    </xf>
    <xf numFmtId="0" fontId="5" fillId="5" borderId="10" xfId="0" applyFont="1" applyFill="1" applyBorder="1" applyAlignment="1">
      <alignment horizontal="left" vertical="top" wrapText="1"/>
    </xf>
    <xf numFmtId="0" fontId="5" fillId="0" borderId="9" xfId="0" applyFont="1" applyFill="1" applyBorder="1" applyAlignment="1">
      <alignment horizontal="left" wrapText="1"/>
    </xf>
    <xf numFmtId="0" fontId="5" fillId="0" borderId="10" xfId="0" applyFont="1" applyFill="1" applyBorder="1" applyAlignment="1">
      <alignment horizontal="left" vertical="top" wrapText="1"/>
    </xf>
    <xf numFmtId="0" fontId="5" fillId="0" borderId="9" xfId="0" applyFont="1" applyBorder="1" applyAlignment="1">
      <alignment horizontal="left" vertical="top" wrapText="1"/>
    </xf>
    <xf numFmtId="0" fontId="5" fillId="0" borderId="10" xfId="0" applyFont="1" applyBorder="1" applyAlignment="1">
      <alignment horizontal="left" vertical="top" wrapText="1"/>
    </xf>
    <xf numFmtId="0" fontId="5" fillId="5" borderId="11" xfId="0" applyFont="1" applyFill="1" applyBorder="1" applyAlignment="1">
      <alignment horizontal="left" wrapText="1"/>
    </xf>
    <xf numFmtId="0" fontId="7" fillId="4" borderId="0" xfId="0" applyFont="1" applyFill="1" applyBorder="1" applyAlignment="1">
      <alignment horizontal="center" vertical="center"/>
    </xf>
    <xf numFmtId="0" fontId="7" fillId="4" borderId="14" xfId="0" applyFont="1" applyFill="1" applyBorder="1" applyAlignment="1">
      <alignment horizontal="center" vertical="center"/>
    </xf>
    <xf numFmtId="0" fontId="6" fillId="0" borderId="0" xfId="0" applyFont="1" applyFill="1" applyAlignment="1">
      <alignment vertical="center"/>
    </xf>
    <xf numFmtId="0" fontId="6" fillId="0" borderId="0" xfId="0" applyFont="1" applyAlignment="1">
      <alignment horizontal="center"/>
    </xf>
    <xf numFmtId="0" fontId="14" fillId="2" borderId="0" xfId="0" applyFont="1" applyFill="1" applyAlignment="1">
      <alignment horizontal="center" vertical="center"/>
    </xf>
    <xf numFmtId="0" fontId="7" fillId="4" borderId="14" xfId="0" applyFont="1" applyFill="1" applyBorder="1" applyAlignment="1">
      <alignment horizontal="center" vertical="center" wrapText="1"/>
    </xf>
    <xf numFmtId="0" fontId="7" fillId="4" borderId="18" xfId="0" applyFont="1" applyFill="1" applyBorder="1" applyAlignment="1">
      <alignment horizontal="center" vertical="center" wrapText="1"/>
    </xf>
    <xf numFmtId="0" fontId="7" fillId="4" borderId="19" xfId="0" applyFont="1" applyFill="1" applyBorder="1" applyAlignment="1">
      <alignment horizontal="center" vertical="center" wrapText="1"/>
    </xf>
    <xf numFmtId="0" fontId="5" fillId="5" borderId="6" xfId="0" applyFont="1" applyFill="1" applyBorder="1" applyAlignment="1">
      <alignment horizontal="left" wrapText="1"/>
    </xf>
    <xf numFmtId="3" fontId="5" fillId="5" borderId="8" xfId="1" applyNumberFormat="1" applyFont="1" applyFill="1" applyBorder="1" applyAlignment="1">
      <alignment horizontal="center" vertical="center"/>
    </xf>
    <xf numFmtId="3" fontId="5" fillId="0" borderId="9" xfId="1" applyNumberFormat="1" applyFont="1" applyFill="1" applyBorder="1" applyAlignment="1">
      <alignment horizontal="center" vertical="center"/>
    </xf>
    <xf numFmtId="3" fontId="5" fillId="5" borderId="9" xfId="1" applyNumberFormat="1" applyFont="1" applyFill="1" applyBorder="1" applyAlignment="1">
      <alignment horizontal="center" vertical="center"/>
    </xf>
    <xf numFmtId="3" fontId="5" fillId="0" borderId="9" xfId="1" applyNumberFormat="1" applyFont="1" applyBorder="1" applyAlignment="1">
      <alignment horizontal="center" vertical="center"/>
    </xf>
    <xf numFmtId="3" fontId="5" fillId="5" borderId="11" xfId="1" applyNumberFormat="1" applyFont="1" applyFill="1" applyBorder="1" applyAlignment="1">
      <alignment horizontal="center" vertical="center"/>
    </xf>
    <xf numFmtId="3" fontId="5" fillId="0" borderId="0" xfId="0" applyNumberFormat="1" applyFont="1"/>
    <xf numFmtId="0" fontId="6" fillId="0" borderId="0" xfId="0" applyFont="1" applyAlignment="1">
      <alignment horizontal="center" vertical="center"/>
    </xf>
    <xf numFmtId="0" fontId="5" fillId="0" borderId="30" xfId="0" applyFont="1" applyBorder="1" applyAlignment="1">
      <alignment horizontal="center" vertical="center"/>
    </xf>
    <xf numFmtId="0" fontId="5" fillId="0" borderId="0" xfId="0" applyFont="1" applyBorder="1" applyAlignment="1">
      <alignment horizontal="center" vertical="center"/>
    </xf>
    <xf numFmtId="0" fontId="5" fillId="0" borderId="40" xfId="0" applyFont="1" applyBorder="1" applyAlignment="1">
      <alignment horizontal="center" vertical="center"/>
    </xf>
    <xf numFmtId="9" fontId="5" fillId="5" borderId="41" xfId="0" applyNumberFormat="1" applyFont="1" applyFill="1" applyBorder="1" applyAlignment="1">
      <alignment vertical="center"/>
    </xf>
    <xf numFmtId="9" fontId="5" fillId="5" borderId="43" xfId="0" applyNumberFormat="1" applyFont="1" applyFill="1" applyBorder="1" applyAlignment="1">
      <alignment vertical="center"/>
    </xf>
    <xf numFmtId="9" fontId="5" fillId="5" borderId="19" xfId="0" applyNumberFormat="1" applyFont="1" applyFill="1" applyBorder="1" applyAlignment="1">
      <alignment horizontal="center" vertical="center"/>
    </xf>
    <xf numFmtId="9" fontId="5" fillId="3" borderId="41" xfId="0" applyNumberFormat="1" applyFont="1" applyFill="1" applyBorder="1" applyAlignment="1">
      <alignment vertical="center"/>
    </xf>
    <xf numFmtId="9" fontId="5" fillId="3" borderId="43" xfId="0" applyNumberFormat="1" applyFont="1" applyFill="1" applyBorder="1" applyAlignment="1">
      <alignment vertical="center"/>
    </xf>
    <xf numFmtId="9" fontId="10" fillId="3" borderId="45" xfId="0" applyNumberFormat="1" applyFont="1" applyFill="1" applyBorder="1" applyAlignment="1">
      <alignment horizontal="left" vertical="center"/>
    </xf>
    <xf numFmtId="0" fontId="7" fillId="2" borderId="17" xfId="0" applyFont="1" applyFill="1" applyBorder="1" applyAlignment="1">
      <alignment horizontal="left" vertical="center"/>
    </xf>
    <xf numFmtId="0" fontId="5" fillId="0" borderId="30" xfId="0" applyFont="1" applyBorder="1"/>
    <xf numFmtId="0" fontId="5" fillId="0" borderId="0" xfId="0" applyFont="1" applyBorder="1"/>
    <xf numFmtId="0" fontId="5" fillId="0" borderId="40" xfId="0" applyFont="1" applyBorder="1"/>
    <xf numFmtId="0" fontId="7" fillId="4" borderId="30" xfId="0" applyFont="1" applyFill="1" applyBorder="1" applyAlignment="1">
      <alignment vertical="top" wrapText="1"/>
    </xf>
    <xf numFmtId="0" fontId="7" fillId="4" borderId="0" xfId="0" applyFont="1" applyFill="1" applyBorder="1" applyAlignment="1">
      <alignment vertical="top" wrapText="1"/>
    </xf>
    <xf numFmtId="0" fontId="7" fillId="4" borderId="40" xfId="0" applyFont="1" applyFill="1" applyBorder="1" applyAlignment="1">
      <alignment vertical="top" wrapText="1"/>
    </xf>
    <xf numFmtId="0" fontId="13" fillId="4" borderId="30" xfId="0" applyFont="1" applyFill="1" applyBorder="1" applyAlignment="1">
      <alignment vertical="top" wrapText="1"/>
    </xf>
    <xf numFmtId="0" fontId="13" fillId="4" borderId="0" xfId="0" applyFont="1" applyFill="1" applyBorder="1" applyAlignment="1">
      <alignment vertical="top" wrapText="1"/>
    </xf>
    <xf numFmtId="10" fontId="5" fillId="5" borderId="38" xfId="0" applyNumberFormat="1" applyFont="1" applyFill="1" applyBorder="1" applyAlignment="1">
      <alignment horizontal="center" vertical="center"/>
    </xf>
    <xf numFmtId="10" fontId="5" fillId="5" borderId="39" xfId="0" applyNumberFormat="1" applyFont="1" applyFill="1" applyBorder="1" applyAlignment="1">
      <alignment horizontal="center" vertical="center"/>
    </xf>
    <xf numFmtId="10" fontId="5" fillId="3" borderId="38" xfId="0" applyNumberFormat="1" applyFont="1" applyFill="1" applyBorder="1" applyAlignment="1">
      <alignment horizontal="center" vertical="center"/>
    </xf>
    <xf numFmtId="10" fontId="5" fillId="3" borderId="39" xfId="0" applyNumberFormat="1" applyFont="1" applyFill="1" applyBorder="1" applyAlignment="1">
      <alignment horizontal="center" vertical="center"/>
    </xf>
    <xf numFmtId="9" fontId="5" fillId="5" borderId="35" xfId="0" applyNumberFormat="1" applyFont="1" applyFill="1" applyBorder="1" applyAlignment="1">
      <alignment vertical="center"/>
    </xf>
    <xf numFmtId="10" fontId="5" fillId="5" borderId="36" xfId="0" applyNumberFormat="1" applyFont="1" applyFill="1" applyBorder="1" applyAlignment="1">
      <alignment horizontal="center" vertical="center"/>
    </xf>
    <xf numFmtId="9" fontId="10" fillId="5" borderId="49" xfId="0" applyNumberFormat="1" applyFont="1" applyFill="1" applyBorder="1" applyAlignment="1">
      <alignment horizontal="left" vertical="center"/>
    </xf>
    <xf numFmtId="9" fontId="5" fillId="5" borderId="50" xfId="0" applyNumberFormat="1" applyFont="1" applyFill="1" applyBorder="1" applyAlignment="1">
      <alignment horizontal="center" vertical="center"/>
    </xf>
    <xf numFmtId="10" fontId="5" fillId="3" borderId="36" xfId="0" applyNumberFormat="1" applyFont="1" applyFill="1" applyBorder="1" applyAlignment="1">
      <alignment horizontal="center" vertical="center"/>
    </xf>
    <xf numFmtId="9" fontId="5" fillId="3" borderId="10" xfId="0" applyNumberFormat="1" applyFont="1" applyFill="1" applyBorder="1" applyAlignment="1">
      <alignment horizontal="center" vertical="center"/>
    </xf>
    <xf numFmtId="9" fontId="5" fillId="3" borderId="50" xfId="0" applyNumberFormat="1" applyFont="1" applyFill="1" applyBorder="1" applyAlignment="1">
      <alignment horizontal="center" vertical="center"/>
    </xf>
    <xf numFmtId="9" fontId="5" fillId="3" borderId="51" xfId="0" applyNumberFormat="1" applyFont="1" applyFill="1" applyBorder="1" applyAlignment="1">
      <alignment horizontal="center" vertical="center"/>
    </xf>
    <xf numFmtId="9" fontId="5" fillId="5" borderId="52" xfId="0" applyNumberFormat="1" applyFont="1" applyFill="1" applyBorder="1" applyAlignment="1">
      <alignment horizontal="center" vertical="center"/>
    </xf>
    <xf numFmtId="9" fontId="5" fillId="3" borderId="35" xfId="0" applyNumberFormat="1" applyFont="1" applyFill="1" applyBorder="1" applyAlignment="1">
      <alignment vertical="center"/>
    </xf>
    <xf numFmtId="9" fontId="10" fillId="3" borderId="49" xfId="0" applyNumberFormat="1" applyFont="1" applyFill="1" applyBorder="1" applyAlignment="1">
      <alignment horizontal="left" vertical="center"/>
    </xf>
    <xf numFmtId="9" fontId="10" fillId="3" borderId="50" xfId="0" applyNumberFormat="1" applyFont="1" applyFill="1" applyBorder="1" applyAlignment="1">
      <alignment horizontal="center" vertical="center"/>
    </xf>
    <xf numFmtId="9" fontId="10" fillId="3" borderId="51" xfId="0" applyNumberFormat="1" applyFont="1" applyFill="1" applyBorder="1" applyAlignment="1">
      <alignment horizontal="center" vertical="center"/>
    </xf>
    <xf numFmtId="9" fontId="10" fillId="5" borderId="50" xfId="0" applyNumberFormat="1" applyFont="1" applyFill="1" applyBorder="1" applyAlignment="1">
      <alignment horizontal="center" vertical="center"/>
    </xf>
    <xf numFmtId="9" fontId="10" fillId="5" borderId="52" xfId="0" applyNumberFormat="1" applyFont="1" applyFill="1" applyBorder="1" applyAlignment="1">
      <alignment horizontal="center" vertical="center"/>
    </xf>
    <xf numFmtId="0" fontId="10" fillId="4" borderId="0" xfId="0" applyFont="1" applyFill="1"/>
    <xf numFmtId="0" fontId="15" fillId="4" borderId="14" xfId="0" applyFont="1" applyFill="1" applyBorder="1" applyAlignment="1">
      <alignment horizontal="center" vertical="center"/>
    </xf>
    <xf numFmtId="0" fontId="15" fillId="4" borderId="14" xfId="0" applyFont="1" applyFill="1" applyBorder="1" applyAlignment="1">
      <alignment horizontal="center" vertical="center" wrapText="1"/>
    </xf>
    <xf numFmtId="3" fontId="5" fillId="5" borderId="41" xfId="0" applyNumberFormat="1" applyFont="1" applyFill="1" applyBorder="1" applyAlignment="1">
      <alignment vertical="center"/>
    </xf>
    <xf numFmtId="3" fontId="5" fillId="5" borderId="43" xfId="0" applyNumberFormat="1" applyFont="1" applyFill="1" applyBorder="1" applyAlignment="1">
      <alignment vertical="center"/>
    </xf>
    <xf numFmtId="3" fontId="5" fillId="5" borderId="31" xfId="0" applyNumberFormat="1" applyFont="1" applyFill="1" applyBorder="1" applyAlignment="1">
      <alignment vertical="center"/>
    </xf>
    <xf numFmtId="3" fontId="5" fillId="5" borderId="55" xfId="0" applyNumberFormat="1" applyFont="1" applyFill="1" applyBorder="1" applyAlignment="1">
      <alignment vertical="center"/>
    </xf>
    <xf numFmtId="3" fontId="5" fillId="5" borderId="56" xfId="0" applyNumberFormat="1" applyFont="1" applyFill="1" applyBorder="1" applyAlignment="1">
      <alignment vertical="center"/>
    </xf>
    <xf numFmtId="3" fontId="5" fillId="5" borderId="38" xfId="0" applyNumberFormat="1" applyFont="1" applyFill="1" applyBorder="1" applyAlignment="1">
      <alignment vertical="center"/>
    </xf>
    <xf numFmtId="3" fontId="5" fillId="5" borderId="42" xfId="0" applyNumberFormat="1" applyFont="1" applyFill="1" applyBorder="1" applyAlignment="1">
      <alignment vertical="center"/>
    </xf>
    <xf numFmtId="3" fontId="5" fillId="5" borderId="39" xfId="0" applyNumberFormat="1" applyFont="1" applyFill="1" applyBorder="1" applyAlignment="1">
      <alignment vertical="center"/>
    </xf>
    <xf numFmtId="3" fontId="5" fillId="5" borderId="44" xfId="0" applyNumberFormat="1" applyFont="1" applyFill="1" applyBorder="1" applyAlignment="1">
      <alignment vertical="center"/>
    </xf>
    <xf numFmtId="3" fontId="5" fillId="5" borderId="32" xfId="0" applyNumberFormat="1" applyFont="1" applyFill="1" applyBorder="1" applyAlignment="1">
      <alignment vertical="center"/>
    </xf>
    <xf numFmtId="3" fontId="5" fillId="5" borderId="33" xfId="0" applyNumberFormat="1" applyFont="1" applyFill="1" applyBorder="1" applyAlignment="1">
      <alignment vertical="center"/>
    </xf>
    <xf numFmtId="3" fontId="5" fillId="0" borderId="38" xfId="0" applyNumberFormat="1" applyFont="1" applyFill="1" applyBorder="1" applyAlignment="1">
      <alignment horizontal="center" vertical="center"/>
    </xf>
    <xf numFmtId="3" fontId="5" fillId="0" borderId="42" xfId="0" applyNumberFormat="1" applyFont="1" applyFill="1" applyBorder="1" applyAlignment="1">
      <alignment horizontal="center" vertical="center"/>
    </xf>
    <xf numFmtId="3" fontId="5" fillId="0" borderId="39" xfId="0" applyNumberFormat="1" applyFont="1" applyFill="1" applyBorder="1" applyAlignment="1">
      <alignment horizontal="center" vertical="center"/>
    </xf>
    <xf numFmtId="3" fontId="5" fillId="0" borderId="44" xfId="0" applyNumberFormat="1" applyFont="1" applyFill="1" applyBorder="1" applyAlignment="1">
      <alignment horizontal="center" vertical="center"/>
    </xf>
    <xf numFmtId="3" fontId="5" fillId="0" borderId="32" xfId="0" applyNumberFormat="1" applyFont="1" applyFill="1" applyBorder="1" applyAlignment="1">
      <alignment horizontal="center" vertical="center"/>
    </xf>
    <xf numFmtId="3" fontId="5" fillId="0" borderId="33" xfId="0" applyNumberFormat="1" applyFont="1" applyFill="1" applyBorder="1" applyAlignment="1">
      <alignment horizontal="center" vertical="center"/>
    </xf>
    <xf numFmtId="3" fontId="5" fillId="5" borderId="38" xfId="0" applyNumberFormat="1" applyFont="1" applyFill="1" applyBorder="1" applyAlignment="1">
      <alignment horizontal="center" vertical="center"/>
    </xf>
    <xf numFmtId="3" fontId="5" fillId="5" borderId="42" xfId="0" applyNumberFormat="1" applyFont="1" applyFill="1" applyBorder="1" applyAlignment="1">
      <alignment horizontal="center" vertical="center"/>
    </xf>
    <xf numFmtId="3" fontId="5" fillId="5" borderId="39" xfId="0" applyNumberFormat="1" applyFont="1" applyFill="1" applyBorder="1" applyAlignment="1">
      <alignment horizontal="center" vertical="center"/>
    </xf>
    <xf numFmtId="3" fontId="5" fillId="5" borderId="44" xfId="0" applyNumberFormat="1" applyFont="1" applyFill="1" applyBorder="1" applyAlignment="1">
      <alignment horizontal="center" vertical="center"/>
    </xf>
    <xf numFmtId="3" fontId="5" fillId="5" borderId="32" xfId="0" applyNumberFormat="1" applyFont="1" applyFill="1" applyBorder="1" applyAlignment="1">
      <alignment horizontal="center" vertical="center"/>
    </xf>
    <xf numFmtId="3" fontId="5" fillId="5" borderId="33" xfId="0" applyNumberFormat="1" applyFont="1" applyFill="1" applyBorder="1" applyAlignment="1">
      <alignment horizontal="center" vertical="center"/>
    </xf>
    <xf numFmtId="3" fontId="5" fillId="5" borderId="70" xfId="0" applyNumberFormat="1" applyFont="1" applyFill="1" applyBorder="1" applyAlignment="1">
      <alignment horizontal="center" vertical="center"/>
    </xf>
    <xf numFmtId="3" fontId="5" fillId="5" borderId="67" xfId="0" applyNumberFormat="1" applyFont="1" applyFill="1" applyBorder="1" applyAlignment="1">
      <alignment vertical="center"/>
    </xf>
    <xf numFmtId="3" fontId="5" fillId="5" borderId="77" xfId="0" applyNumberFormat="1" applyFont="1" applyFill="1" applyBorder="1" applyAlignment="1">
      <alignment horizontal="center" vertical="center"/>
    </xf>
    <xf numFmtId="3" fontId="5" fillId="0" borderId="55" xfId="0" applyNumberFormat="1" applyFont="1" applyFill="1" applyBorder="1" applyAlignment="1">
      <alignment vertical="center"/>
    </xf>
    <xf numFmtId="3" fontId="5" fillId="0" borderId="56" xfId="0" applyNumberFormat="1" applyFont="1" applyFill="1" applyBorder="1" applyAlignment="1">
      <alignment vertical="center"/>
    </xf>
    <xf numFmtId="3" fontId="5" fillId="0" borderId="67" xfId="0" applyNumberFormat="1" applyFont="1" applyFill="1" applyBorder="1" applyAlignment="1">
      <alignment vertical="center"/>
    </xf>
    <xf numFmtId="0" fontId="19" fillId="0" borderId="0" xfId="0" applyFont="1" applyAlignment="1">
      <alignment horizontal="center" vertical="center"/>
    </xf>
    <xf numFmtId="0" fontId="4" fillId="0" borderId="0" xfId="2" applyAlignment="1">
      <alignment vertical="center"/>
    </xf>
    <xf numFmtId="0" fontId="5" fillId="5" borderId="53" xfId="0" applyFont="1" applyFill="1" applyBorder="1" applyAlignment="1">
      <alignment horizontal="left" vertical="top"/>
    </xf>
    <xf numFmtId="0" fontId="5" fillId="0" borderId="53" xfId="0" applyFont="1" applyFill="1" applyBorder="1" applyAlignment="1">
      <alignment horizontal="left" vertical="top"/>
    </xf>
    <xf numFmtId="0" fontId="5" fillId="5" borderId="20" xfId="0" applyFont="1" applyFill="1" applyBorder="1" applyAlignment="1">
      <alignment horizontal="left" wrapText="1"/>
    </xf>
    <xf numFmtId="0" fontId="5" fillId="0" borderId="23" xfId="0" applyFont="1" applyFill="1" applyBorder="1" applyAlignment="1">
      <alignment horizontal="left" wrapText="1"/>
    </xf>
    <xf numFmtId="0" fontId="7" fillId="4" borderId="30" xfId="0" applyFont="1" applyFill="1" applyBorder="1" applyAlignment="1">
      <alignment horizontal="center" vertical="center" wrapText="1"/>
    </xf>
    <xf numFmtId="0" fontId="0" fillId="0" borderId="0" xfId="0" applyAlignment="1">
      <alignment horizontal="center" vertical="center"/>
    </xf>
    <xf numFmtId="0" fontId="7" fillId="4" borderId="0" xfId="0" applyFont="1" applyFill="1" applyBorder="1" applyAlignment="1">
      <alignment wrapText="1"/>
    </xf>
    <xf numFmtId="0" fontId="7" fillId="4" borderId="40" xfId="0" applyFont="1" applyFill="1" applyBorder="1" applyAlignment="1">
      <alignment wrapText="1"/>
    </xf>
    <xf numFmtId="0" fontId="7" fillId="4" borderId="18" xfId="0" applyFont="1" applyFill="1" applyBorder="1" applyAlignment="1">
      <alignment horizontal="center" vertical="center" wrapText="1"/>
    </xf>
    <xf numFmtId="3" fontId="5" fillId="5" borderId="86" xfId="0" applyNumberFormat="1" applyFont="1" applyFill="1" applyBorder="1" applyAlignment="1">
      <alignment vertical="center"/>
    </xf>
    <xf numFmtId="3" fontId="5" fillId="0" borderId="86" xfId="0" applyNumberFormat="1" applyFont="1" applyFill="1" applyBorder="1" applyAlignment="1">
      <alignment vertical="center"/>
    </xf>
    <xf numFmtId="0" fontId="7" fillId="4" borderId="18" xfId="0" applyFont="1" applyFill="1" applyBorder="1" applyAlignment="1">
      <alignment horizontal="center" vertical="center"/>
    </xf>
    <xf numFmtId="0" fontId="5" fillId="0" borderId="89" xfId="0" applyFont="1" applyFill="1" applyBorder="1" applyAlignment="1">
      <alignment horizontal="left" wrapText="1"/>
    </xf>
    <xf numFmtId="0" fontId="10" fillId="0" borderId="18" xfId="0" applyFont="1" applyFill="1" applyBorder="1" applyAlignment="1">
      <alignment horizontal="left" vertical="top" wrapText="1"/>
    </xf>
    <xf numFmtId="0" fontId="5" fillId="0" borderId="23" xfId="0" applyFont="1" applyFill="1" applyBorder="1" applyAlignment="1">
      <alignment horizontal="left" vertical="top" wrapText="1"/>
    </xf>
    <xf numFmtId="0" fontId="5" fillId="0" borderId="9" xfId="0" applyFont="1" applyFill="1" applyBorder="1" applyAlignment="1">
      <alignment horizontal="left" vertical="top" wrapText="1"/>
    </xf>
    <xf numFmtId="0" fontId="5" fillId="5" borderId="3" xfId="0" applyFont="1" applyFill="1" applyBorder="1" applyAlignment="1">
      <alignment horizontal="center" wrapText="1"/>
    </xf>
    <xf numFmtId="0" fontId="5" fillId="5" borderId="53" xfId="0" applyFont="1" applyFill="1" applyBorder="1" applyAlignment="1">
      <alignment horizontal="left"/>
    </xf>
    <xf numFmtId="3" fontId="5" fillId="0" borderId="41" xfId="0" applyNumberFormat="1" applyFont="1" applyFill="1" applyBorder="1" applyAlignment="1">
      <alignment vertical="center"/>
    </xf>
    <xf numFmtId="3" fontId="5" fillId="0" borderId="43" xfId="0" applyNumberFormat="1" applyFont="1" applyFill="1" applyBorder="1" applyAlignment="1">
      <alignment vertical="center"/>
    </xf>
    <xf numFmtId="3" fontId="5" fillId="0" borderId="31" xfId="0" applyNumberFormat="1" applyFont="1" applyFill="1" applyBorder="1" applyAlignment="1">
      <alignment vertical="center"/>
    </xf>
    <xf numFmtId="0" fontId="7" fillId="4" borderId="18" xfId="0" applyFont="1" applyFill="1" applyBorder="1" applyAlignment="1">
      <alignment horizontal="left" vertical="center" wrapText="1"/>
    </xf>
    <xf numFmtId="0" fontId="16" fillId="3" borderId="0" xfId="0" applyFont="1" applyFill="1" applyAlignment="1">
      <alignment vertical="center"/>
    </xf>
    <xf numFmtId="0" fontId="7" fillId="4" borderId="0" xfId="0" applyFont="1" applyFill="1" applyBorder="1" applyAlignment="1">
      <alignment horizontal="center" vertical="center" wrapText="1"/>
    </xf>
    <xf numFmtId="0" fontId="7" fillId="4" borderId="40" xfId="0" applyFont="1" applyFill="1" applyBorder="1" applyAlignment="1">
      <alignment horizontal="center" vertical="center" wrapText="1"/>
    </xf>
    <xf numFmtId="3" fontId="5" fillId="5" borderId="8" xfId="0" applyNumberFormat="1" applyFont="1" applyFill="1" applyBorder="1" applyAlignment="1">
      <alignment horizontal="center" wrapText="1"/>
    </xf>
    <xf numFmtId="3" fontId="5" fillId="5" borderId="11" xfId="0" applyNumberFormat="1" applyFont="1" applyFill="1" applyBorder="1" applyAlignment="1">
      <alignment horizontal="center" wrapText="1"/>
    </xf>
    <xf numFmtId="3" fontId="5" fillId="5" borderId="9" xfId="0" applyNumberFormat="1" applyFont="1" applyFill="1" applyBorder="1" applyAlignment="1">
      <alignment horizontal="center" vertical="top" wrapText="1"/>
    </xf>
    <xf numFmtId="3" fontId="5" fillId="5" borderId="10" xfId="0" applyNumberFormat="1" applyFont="1" applyFill="1" applyBorder="1" applyAlignment="1">
      <alignment horizontal="center" vertical="top" wrapText="1"/>
    </xf>
    <xf numFmtId="3" fontId="5" fillId="0" borderId="9" xfId="0" applyNumberFormat="1" applyFont="1" applyBorder="1" applyAlignment="1">
      <alignment horizontal="center" vertical="top" wrapText="1"/>
    </xf>
    <xf numFmtId="3" fontId="5" fillId="0" borderId="10" xfId="0" applyNumberFormat="1" applyFont="1" applyBorder="1" applyAlignment="1">
      <alignment horizontal="center" vertical="top" wrapText="1"/>
    </xf>
    <xf numFmtId="3" fontId="5" fillId="0" borderId="10" xfId="1" applyNumberFormat="1" applyFont="1" applyFill="1" applyBorder="1" applyAlignment="1">
      <alignment horizontal="center" vertical="center"/>
    </xf>
    <xf numFmtId="3" fontId="5" fillId="5" borderId="10" xfId="1" applyNumberFormat="1" applyFont="1" applyFill="1" applyBorder="1" applyAlignment="1">
      <alignment horizontal="center" vertical="center"/>
    </xf>
    <xf numFmtId="3" fontId="5" fillId="0" borderId="10" xfId="1" applyNumberFormat="1" applyFont="1" applyBorder="1" applyAlignment="1">
      <alignment horizontal="center" vertical="center"/>
    </xf>
    <xf numFmtId="0" fontId="5" fillId="0" borderId="90" xfId="0" applyFont="1" applyFill="1" applyBorder="1" applyAlignment="1">
      <alignment horizontal="left" wrapText="1"/>
    </xf>
    <xf numFmtId="3" fontId="5" fillId="5" borderId="83" xfId="0" applyNumberFormat="1" applyFont="1" applyFill="1" applyBorder="1" applyAlignment="1">
      <alignment horizontal="center"/>
    </xf>
    <xf numFmtId="3" fontId="5" fillId="5" borderId="84" xfId="0" applyNumberFormat="1" applyFont="1" applyFill="1" applyBorder="1" applyAlignment="1">
      <alignment horizontal="center"/>
    </xf>
    <xf numFmtId="3" fontId="5" fillId="5" borderId="87" xfId="0" applyNumberFormat="1" applyFont="1" applyFill="1" applyBorder="1" applyAlignment="1">
      <alignment horizontal="center"/>
    </xf>
    <xf numFmtId="3" fontId="5" fillId="0" borderId="83" xfId="0" applyNumberFormat="1" applyFont="1" applyFill="1" applyBorder="1" applyAlignment="1">
      <alignment horizontal="center"/>
    </xf>
    <xf numFmtId="3" fontId="5" fillId="0" borderId="84" xfId="0" applyNumberFormat="1" applyFont="1" applyFill="1" applyBorder="1" applyAlignment="1">
      <alignment horizontal="center"/>
    </xf>
    <xf numFmtId="3" fontId="5" fillId="0" borderId="87" xfId="0" applyNumberFormat="1" applyFont="1" applyFill="1" applyBorder="1" applyAlignment="1">
      <alignment horizontal="center"/>
    </xf>
    <xf numFmtId="0" fontId="27" fillId="0" borderId="0" xfId="0" applyFont="1" applyAlignment="1">
      <alignment horizontal="left"/>
    </xf>
    <xf numFmtId="0" fontId="7" fillId="4" borderId="30" xfId="0" applyFont="1" applyFill="1" applyBorder="1" applyAlignment="1">
      <alignment vertical="center"/>
    </xf>
    <xf numFmtId="0" fontId="5" fillId="4" borderId="40" xfId="0" applyFont="1" applyFill="1" applyBorder="1"/>
    <xf numFmtId="0" fontId="7" fillId="4" borderId="102" xfId="0" applyFont="1" applyFill="1" applyBorder="1" applyAlignment="1">
      <alignment horizontal="center" vertical="center" wrapText="1"/>
    </xf>
    <xf numFmtId="0" fontId="5" fillId="5" borderId="3" xfId="0" applyFont="1" applyFill="1" applyBorder="1" applyAlignment="1">
      <alignment vertical="center"/>
    </xf>
    <xf numFmtId="0" fontId="5" fillId="0" borderId="3" xfId="0" applyFont="1" applyFill="1" applyBorder="1" applyAlignment="1">
      <alignment vertical="center"/>
    </xf>
    <xf numFmtId="0" fontId="5" fillId="0" borderId="3"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15" fillId="4" borderId="2" xfId="0" applyFont="1" applyFill="1" applyBorder="1" applyAlignment="1">
      <alignment vertical="top" wrapText="1"/>
    </xf>
    <xf numFmtId="0" fontId="15" fillId="4" borderId="1" xfId="0" applyFont="1" applyFill="1" applyBorder="1" applyAlignment="1">
      <alignment vertical="top" wrapText="1"/>
    </xf>
    <xf numFmtId="0" fontId="5" fillId="3" borderId="0" xfId="0" applyFont="1" applyFill="1"/>
    <xf numFmtId="0" fontId="5" fillId="3" borderId="0" xfId="0" applyFont="1" applyFill="1" applyAlignment="1">
      <alignment vertical="top" wrapText="1"/>
    </xf>
    <xf numFmtId="0" fontId="27" fillId="3" borderId="0" xfId="0" applyFont="1" applyFill="1" applyBorder="1" applyAlignment="1">
      <alignment vertical="center"/>
    </xf>
    <xf numFmtId="0" fontId="29" fillId="3" borderId="0" xfId="0" applyFont="1" applyFill="1" applyBorder="1" applyAlignment="1">
      <alignment vertical="center"/>
    </xf>
    <xf numFmtId="0" fontId="29" fillId="3" borderId="0" xfId="0" applyFont="1" applyFill="1" applyBorder="1" applyAlignment="1">
      <alignment vertical="top" wrapText="1"/>
    </xf>
    <xf numFmtId="0" fontId="22" fillId="3" borderId="0" xfId="0" applyFont="1" applyFill="1" applyAlignment="1">
      <alignment vertical="top" wrapText="1"/>
    </xf>
    <xf numFmtId="0" fontId="22" fillId="3" borderId="0" xfId="0" applyFont="1" applyFill="1"/>
    <xf numFmtId="0" fontId="17" fillId="3" borderId="0" xfId="0" applyFont="1" applyFill="1" applyBorder="1" applyAlignment="1">
      <alignment vertical="center"/>
    </xf>
    <xf numFmtId="0" fontId="17" fillId="3" borderId="0" xfId="0" applyFont="1" applyFill="1" applyBorder="1" applyAlignment="1">
      <alignment vertical="top" wrapText="1"/>
    </xf>
    <xf numFmtId="0" fontId="25" fillId="3" borderId="0" xfId="0" applyFont="1" applyFill="1"/>
    <xf numFmtId="0" fontId="27" fillId="3" borderId="0" xfId="0" applyFont="1" applyFill="1"/>
    <xf numFmtId="0" fontId="0" fillId="3" borderId="0" xfId="0" applyFill="1"/>
    <xf numFmtId="0" fontId="0" fillId="3" borderId="0" xfId="0" applyFill="1" applyAlignment="1">
      <alignment horizontal="center"/>
    </xf>
    <xf numFmtId="3" fontId="5" fillId="5" borderId="3" xfId="0" applyNumberFormat="1" applyFont="1" applyFill="1" applyBorder="1" applyAlignment="1">
      <alignment vertical="center"/>
    </xf>
    <xf numFmtId="3" fontId="5" fillId="0" borderId="3" xfId="0" applyNumberFormat="1" applyFont="1" applyFill="1" applyBorder="1" applyAlignment="1">
      <alignment vertical="center"/>
    </xf>
    <xf numFmtId="9" fontId="5" fillId="3" borderId="0" xfId="0" applyNumberFormat="1" applyFont="1" applyFill="1" applyBorder="1" applyAlignment="1">
      <alignment horizontal="center" vertical="center"/>
    </xf>
    <xf numFmtId="0" fontId="22" fillId="3" borderId="0" xfId="0" applyFont="1" applyFill="1" applyAlignment="1">
      <alignment horizontal="center"/>
    </xf>
    <xf numFmtId="0" fontId="5" fillId="3" borderId="0" xfId="0" applyFont="1" applyFill="1" applyAlignment="1"/>
    <xf numFmtId="0" fontId="5" fillId="3" borderId="0" xfId="0" applyFont="1" applyFill="1" applyAlignment="1">
      <alignment horizontal="center" vertical="center"/>
    </xf>
    <xf numFmtId="0" fontId="9" fillId="3" borderId="0" xfId="0" applyFont="1" applyFill="1" applyBorder="1" applyAlignment="1">
      <alignment vertical="center"/>
    </xf>
    <xf numFmtId="0" fontId="7" fillId="3" borderId="0" xfId="0" applyFont="1" applyFill="1" applyAlignment="1">
      <alignment horizontal="left" vertical="top" wrapText="1"/>
    </xf>
    <xf numFmtId="0" fontId="6" fillId="3" borderId="0" xfId="0" applyFont="1" applyFill="1"/>
    <xf numFmtId="0" fontId="22" fillId="3" borderId="0" xfId="0" applyFont="1" applyFill="1" applyAlignment="1">
      <alignment horizontal="center" vertical="center"/>
    </xf>
    <xf numFmtId="0" fontId="31" fillId="3" borderId="0" xfId="0" applyFont="1" applyFill="1" applyAlignment="1">
      <alignment horizontal="center" vertical="center"/>
    </xf>
    <xf numFmtId="0" fontId="27" fillId="3" borderId="0" xfId="0" applyFont="1" applyFill="1" applyAlignment="1">
      <alignment horizontal="left"/>
    </xf>
    <xf numFmtId="0" fontId="6" fillId="3" borderId="0" xfId="0" applyFont="1" applyFill="1" applyAlignment="1">
      <alignment horizontal="center" vertical="center"/>
    </xf>
    <xf numFmtId="0" fontId="6" fillId="3" borderId="0" xfId="0" applyFont="1" applyFill="1" applyAlignment="1">
      <alignment vertical="center"/>
    </xf>
    <xf numFmtId="0" fontId="18" fillId="3" borderId="0" xfId="0" applyFont="1" applyFill="1" applyAlignment="1">
      <alignment horizontal="center" vertical="center"/>
    </xf>
    <xf numFmtId="0" fontId="30" fillId="3" borderId="0" xfId="0" applyFont="1" applyFill="1" applyAlignment="1">
      <alignment horizontal="left" vertical="center"/>
    </xf>
    <xf numFmtId="0" fontId="22" fillId="3" borderId="0" xfId="0" applyFont="1" applyFill="1" applyAlignment="1">
      <alignment vertical="center"/>
    </xf>
    <xf numFmtId="0" fontId="26" fillId="3" borderId="0" xfId="0" applyFont="1" applyFill="1" applyAlignment="1">
      <alignment horizontal="center" vertical="center"/>
    </xf>
    <xf numFmtId="0" fontId="6" fillId="3" borderId="0" xfId="0" applyFont="1" applyFill="1" applyAlignment="1">
      <alignment horizontal="left" vertical="center"/>
    </xf>
    <xf numFmtId="0" fontId="22" fillId="0" borderId="0" xfId="0" applyFont="1" applyFill="1" applyAlignment="1">
      <alignment vertical="center"/>
    </xf>
    <xf numFmtId="0" fontId="5" fillId="0" borderId="0" xfId="0" applyFont="1" applyFill="1" applyAlignment="1">
      <alignment vertical="center"/>
    </xf>
    <xf numFmtId="0" fontId="15" fillId="4" borderId="18" xfId="0" applyFont="1" applyFill="1" applyBorder="1" applyAlignment="1">
      <alignment horizontal="center" vertical="center" wrapText="1"/>
    </xf>
    <xf numFmtId="0" fontId="15" fillId="4" borderId="24" xfId="0" applyFont="1" applyFill="1" applyBorder="1" applyAlignment="1">
      <alignment horizontal="center" vertical="center" wrapText="1"/>
    </xf>
    <xf numFmtId="0" fontId="15" fillId="4" borderId="19" xfId="0" applyFont="1" applyFill="1" applyBorder="1" applyAlignment="1">
      <alignment horizontal="center" vertical="center" wrapText="1"/>
    </xf>
    <xf numFmtId="0" fontId="1" fillId="3" borderId="0" xfId="0" applyFont="1" applyFill="1"/>
    <xf numFmtId="0" fontId="5" fillId="5" borderId="41" xfId="0" applyFont="1" applyFill="1" applyBorder="1" applyAlignment="1">
      <alignment horizontal="left" wrapText="1"/>
    </xf>
    <xf numFmtId="0" fontId="5" fillId="5" borderId="43" xfId="0" applyFont="1" applyFill="1" applyBorder="1" applyAlignment="1">
      <alignment horizontal="left" wrapText="1"/>
    </xf>
    <xf numFmtId="0" fontId="10" fillId="5" borderId="31" xfId="0" applyFont="1" applyFill="1" applyBorder="1" applyAlignment="1">
      <alignment horizontal="left" wrapText="1"/>
    </xf>
    <xf numFmtId="0" fontId="5" fillId="3" borderId="0" xfId="0" applyFont="1" applyFill="1" applyBorder="1" applyAlignment="1">
      <alignment horizontal="left" vertical="top"/>
    </xf>
    <xf numFmtId="0" fontId="5" fillId="3" borderId="0" xfId="0" applyFont="1" applyFill="1" applyBorder="1"/>
    <xf numFmtId="0" fontId="7" fillId="3" borderId="0" xfId="0" applyFont="1" applyFill="1" applyBorder="1" applyAlignment="1">
      <alignment vertical="top" wrapText="1"/>
    </xf>
    <xf numFmtId="0" fontId="22" fillId="3" borderId="0" xfId="0" applyFont="1" applyFill="1" applyBorder="1"/>
    <xf numFmtId="0" fontId="7" fillId="3" borderId="0" xfId="0" applyFont="1" applyFill="1" applyBorder="1" applyAlignment="1">
      <alignment horizontal="left" vertical="center"/>
    </xf>
    <xf numFmtId="9" fontId="10" fillId="3" borderId="0" xfId="1" applyFont="1" applyFill="1" applyBorder="1" applyAlignment="1">
      <alignment horizontal="center" vertical="center"/>
    </xf>
    <xf numFmtId="9" fontId="5" fillId="3" borderId="0" xfId="1" applyFont="1" applyFill="1" applyBorder="1" applyAlignment="1">
      <alignment horizontal="center" vertical="center"/>
    </xf>
    <xf numFmtId="0" fontId="5" fillId="3" borderId="0" xfId="0" applyFont="1" applyFill="1" applyBorder="1" applyAlignment="1">
      <alignment horizontal="center" vertical="center"/>
    </xf>
    <xf numFmtId="0" fontId="7" fillId="3" borderId="0" xfId="0" applyFont="1" applyFill="1" applyBorder="1" applyAlignment="1">
      <alignment horizontal="center" vertical="center" wrapText="1"/>
    </xf>
    <xf numFmtId="9" fontId="10" fillId="3" borderId="0" xfId="0" applyNumberFormat="1" applyFont="1" applyFill="1" applyBorder="1" applyAlignment="1">
      <alignment horizontal="center" vertical="center"/>
    </xf>
    <xf numFmtId="0" fontId="22" fillId="3" borderId="0" xfId="0" applyFont="1" applyFill="1" applyBorder="1" applyAlignment="1">
      <alignment horizontal="center" vertical="center"/>
    </xf>
    <xf numFmtId="0" fontId="8" fillId="3" borderId="0" xfId="0" applyFont="1" applyFill="1" applyBorder="1" applyAlignment="1">
      <alignment horizontal="left" vertical="center"/>
    </xf>
    <xf numFmtId="0" fontId="7" fillId="3" borderId="0" xfId="0" applyFont="1" applyFill="1" applyBorder="1" applyAlignment="1">
      <alignment horizontal="left" vertical="center" wrapText="1"/>
    </xf>
    <xf numFmtId="3" fontId="5" fillId="3" borderId="0" xfId="0" applyNumberFormat="1" applyFont="1" applyFill="1" applyBorder="1" applyAlignment="1">
      <alignment horizontal="center" vertical="center"/>
    </xf>
    <xf numFmtId="0" fontId="1" fillId="3" borderId="0" xfId="0" applyFont="1" applyFill="1" applyBorder="1" applyAlignment="1">
      <alignment horizontal="left" vertical="top" wrapText="1"/>
    </xf>
    <xf numFmtId="3" fontId="5" fillId="3" borderId="30" xfId="0" applyNumberFormat="1" applyFont="1" applyFill="1" applyBorder="1" applyAlignment="1">
      <alignment horizontal="center" vertical="center"/>
    </xf>
    <xf numFmtId="0" fontId="0" fillId="3" borderId="0" xfId="0" applyFill="1" applyBorder="1"/>
    <xf numFmtId="0" fontId="1" fillId="3" borderId="0" xfId="0" applyFont="1" applyFill="1" applyBorder="1"/>
    <xf numFmtId="0" fontId="7" fillId="3" borderId="30" xfId="0" applyFont="1" applyFill="1" applyBorder="1" applyAlignment="1">
      <alignment horizontal="center" vertical="center" wrapText="1"/>
    </xf>
    <xf numFmtId="0" fontId="1" fillId="3" borderId="104" xfId="0" applyFont="1" applyFill="1" applyBorder="1" applyAlignment="1">
      <alignment horizontal="left" vertical="top" wrapText="1"/>
    </xf>
    <xf numFmtId="0" fontId="1" fillId="3" borderId="0" xfId="0" applyFont="1" applyFill="1" applyBorder="1" applyAlignment="1">
      <alignment horizontal="left" vertical="top" wrapText="1"/>
    </xf>
    <xf numFmtId="10" fontId="10" fillId="5" borderId="42" xfId="1" applyNumberFormat="1" applyFont="1" applyFill="1" applyBorder="1" applyAlignment="1">
      <alignment horizontal="center" vertical="center"/>
    </xf>
    <xf numFmtId="10" fontId="10" fillId="5" borderId="44" xfId="1" applyNumberFormat="1" applyFont="1" applyFill="1" applyBorder="1" applyAlignment="1">
      <alignment horizontal="center" vertical="center"/>
    </xf>
    <xf numFmtId="10" fontId="10" fillId="5" borderId="37" xfId="1" applyNumberFormat="1" applyFont="1" applyFill="1" applyBorder="1" applyAlignment="1">
      <alignment horizontal="center" vertical="center"/>
    </xf>
    <xf numFmtId="10" fontId="10" fillId="3" borderId="42" xfId="1" applyNumberFormat="1" applyFont="1" applyFill="1" applyBorder="1" applyAlignment="1">
      <alignment horizontal="center" vertical="center"/>
    </xf>
    <xf numFmtId="10" fontId="10" fillId="3" borderId="44" xfId="1" applyNumberFormat="1" applyFont="1" applyFill="1" applyBorder="1" applyAlignment="1">
      <alignment horizontal="center" vertical="center"/>
    </xf>
    <xf numFmtId="10" fontId="10" fillId="3" borderId="37" xfId="1" applyNumberFormat="1" applyFont="1" applyFill="1" applyBorder="1" applyAlignment="1">
      <alignment horizontal="center" vertical="center"/>
    </xf>
    <xf numFmtId="10" fontId="5" fillId="3" borderId="42" xfId="1" applyNumberFormat="1" applyFont="1" applyFill="1" applyBorder="1" applyAlignment="1">
      <alignment horizontal="center" vertical="center"/>
    </xf>
    <xf numFmtId="10" fontId="5" fillId="3" borderId="44" xfId="1" applyNumberFormat="1" applyFont="1" applyFill="1" applyBorder="1" applyAlignment="1">
      <alignment horizontal="center" vertical="center"/>
    </xf>
    <xf numFmtId="10" fontId="5" fillId="3" borderId="37" xfId="1" applyNumberFormat="1" applyFont="1" applyFill="1" applyBorder="1" applyAlignment="1">
      <alignment horizontal="center" vertical="center"/>
    </xf>
    <xf numFmtId="10" fontId="5" fillId="5" borderId="42" xfId="1" applyNumberFormat="1" applyFont="1" applyFill="1" applyBorder="1" applyAlignment="1">
      <alignment horizontal="center" vertical="center"/>
    </xf>
    <xf numFmtId="10" fontId="5" fillId="5" borderId="44" xfId="1" applyNumberFormat="1" applyFont="1" applyFill="1" applyBorder="1" applyAlignment="1">
      <alignment horizontal="center" vertical="center"/>
    </xf>
    <xf numFmtId="10" fontId="5" fillId="5" borderId="37" xfId="1" applyNumberFormat="1" applyFont="1" applyFill="1" applyBorder="1" applyAlignment="1">
      <alignment horizontal="center" vertical="center"/>
    </xf>
    <xf numFmtId="164" fontId="5" fillId="5" borderId="51" xfId="0" applyNumberFormat="1" applyFont="1" applyFill="1" applyBorder="1" applyAlignment="1">
      <alignment horizontal="center" vertical="center"/>
    </xf>
    <xf numFmtId="164" fontId="5" fillId="3" borderId="51" xfId="0" applyNumberFormat="1" applyFont="1" applyFill="1" applyBorder="1" applyAlignment="1">
      <alignment horizontal="center" vertical="center"/>
    </xf>
    <xf numFmtId="0" fontId="5" fillId="0" borderId="0" xfId="0" applyFont="1" applyFill="1"/>
    <xf numFmtId="3" fontId="5" fillId="5" borderId="77" xfId="0" applyNumberFormat="1" applyFont="1" applyFill="1" applyBorder="1" applyAlignment="1">
      <alignment vertical="center"/>
    </xf>
    <xf numFmtId="3" fontId="5" fillId="5" borderId="70" xfId="0" applyNumberFormat="1" applyFont="1" applyFill="1" applyBorder="1" applyAlignment="1">
      <alignment vertical="center"/>
    </xf>
    <xf numFmtId="3" fontId="5" fillId="5" borderId="108" xfId="0" applyNumberFormat="1" applyFont="1" applyFill="1" applyBorder="1" applyAlignment="1">
      <alignment vertical="center"/>
    </xf>
    <xf numFmtId="3" fontId="5" fillId="0" borderId="77" xfId="0" applyNumberFormat="1" applyFont="1" applyFill="1" applyBorder="1" applyAlignment="1">
      <alignment horizontal="center" vertical="center"/>
    </xf>
    <xf numFmtId="3" fontId="5" fillId="0" borderId="70" xfId="0" applyNumberFormat="1" applyFont="1" applyFill="1" applyBorder="1" applyAlignment="1">
      <alignment horizontal="center" vertical="center"/>
    </xf>
    <xf numFmtId="3" fontId="5" fillId="0" borderId="109" xfId="0" applyNumberFormat="1" applyFont="1" applyFill="1" applyBorder="1" applyAlignment="1">
      <alignment horizontal="center" vertical="center"/>
    </xf>
    <xf numFmtId="3" fontId="5" fillId="5" borderId="109" xfId="0" applyNumberFormat="1" applyFont="1" applyFill="1" applyBorder="1" applyAlignment="1">
      <alignment horizontal="center" vertical="center"/>
    </xf>
    <xf numFmtId="10" fontId="5" fillId="5" borderId="50" xfId="0" applyNumberFormat="1" applyFont="1" applyFill="1" applyBorder="1" applyAlignment="1">
      <alignment horizontal="center" vertical="center"/>
    </xf>
    <xf numFmtId="3" fontId="5" fillId="5" borderId="13" xfId="1" applyNumberFormat="1" applyFont="1" applyFill="1" applyBorder="1" applyAlignment="1">
      <alignment horizontal="center" vertical="center"/>
    </xf>
    <xf numFmtId="3" fontId="5" fillId="5" borderId="27" xfId="1" applyNumberFormat="1" applyFont="1" applyFill="1" applyBorder="1" applyAlignment="1">
      <alignment horizontal="center" vertical="center"/>
    </xf>
    <xf numFmtId="3" fontId="5" fillId="0" borderId="6" xfId="1" applyNumberFormat="1" applyFont="1" applyBorder="1" applyAlignment="1">
      <alignment horizontal="center" vertical="center"/>
    </xf>
    <xf numFmtId="3" fontId="5" fillId="0" borderId="7" xfId="1" applyNumberFormat="1" applyFont="1" applyBorder="1" applyAlignment="1">
      <alignment horizontal="center" vertical="center"/>
    </xf>
    <xf numFmtId="3" fontId="5" fillId="5" borderId="3" xfId="0" applyNumberFormat="1" applyFont="1" applyFill="1" applyBorder="1" applyAlignment="1">
      <alignment horizontal="right" vertical="center"/>
    </xf>
    <xf numFmtId="10" fontId="35" fillId="0" borderId="0" xfId="0" applyNumberFormat="1" applyFont="1" applyAlignment="1">
      <alignment horizontal="center"/>
    </xf>
    <xf numFmtId="0" fontId="5" fillId="3" borderId="0" xfId="0" applyFont="1" applyFill="1" applyAlignment="1">
      <alignment horizontal="left" vertical="top"/>
    </xf>
    <xf numFmtId="0" fontId="35" fillId="0" borderId="0" xfId="0" applyFont="1" applyAlignment="1">
      <alignment horizontal="center"/>
    </xf>
    <xf numFmtId="9" fontId="35" fillId="0" borderId="0" xfId="0" applyNumberFormat="1" applyFont="1" applyAlignment="1">
      <alignment horizontal="center"/>
    </xf>
    <xf numFmtId="10" fontId="35" fillId="3" borderId="39" xfId="0" applyNumberFormat="1" applyFont="1" applyFill="1" applyBorder="1" applyAlignment="1">
      <alignment horizontal="center" vertical="center"/>
    </xf>
    <xf numFmtId="10" fontId="35" fillId="3" borderId="36" xfId="0" applyNumberFormat="1" applyFont="1" applyFill="1" applyBorder="1" applyAlignment="1">
      <alignment horizontal="center" vertical="center"/>
    </xf>
    <xf numFmtId="9" fontId="10" fillId="3" borderId="0" xfId="0" applyNumberFormat="1" applyFont="1" applyFill="1" applyAlignment="1">
      <alignment horizontal="center" vertical="center"/>
    </xf>
    <xf numFmtId="0" fontId="5" fillId="0" borderId="3" xfId="0" applyFont="1" applyBorder="1" applyAlignment="1">
      <alignment horizontal="center" vertical="top" wrapText="1"/>
    </xf>
    <xf numFmtId="0" fontId="5" fillId="0" borderId="53" xfId="0" applyFont="1" applyBorder="1" applyAlignment="1">
      <alignment horizontal="left" vertical="top"/>
    </xf>
    <xf numFmtId="0" fontId="5" fillId="0" borderId="23" xfId="0" applyFont="1" applyBorder="1" applyAlignment="1">
      <alignment horizontal="left" wrapText="1"/>
    </xf>
    <xf numFmtId="0" fontId="5" fillId="0" borderId="9" xfId="0" applyFont="1" applyBorder="1" applyAlignment="1">
      <alignment horizontal="left" wrapText="1"/>
    </xf>
    <xf numFmtId="0" fontId="5" fillId="0" borderId="89" xfId="0" applyFont="1" applyBorder="1" applyAlignment="1">
      <alignment horizontal="left" wrapText="1"/>
    </xf>
    <xf numFmtId="0" fontId="5" fillId="0" borderId="90" xfId="0" applyFont="1" applyBorder="1" applyAlignment="1">
      <alignment horizontal="left" wrapText="1"/>
    </xf>
    <xf numFmtId="0" fontId="10" fillId="0" borderId="18" xfId="0" applyFont="1" applyBorder="1" applyAlignment="1">
      <alignment horizontal="left" vertical="top" wrapText="1"/>
    </xf>
    <xf numFmtId="0" fontId="5" fillId="0" borderId="3" xfId="0" applyFont="1" applyBorder="1" applyAlignment="1">
      <alignment horizontal="center" vertical="center" wrapText="1"/>
    </xf>
    <xf numFmtId="0" fontId="5" fillId="0" borderId="3" xfId="0" applyFont="1" applyBorder="1" applyAlignment="1">
      <alignment vertical="center"/>
    </xf>
    <xf numFmtId="3" fontId="5" fillId="0" borderId="3" xfId="0" applyNumberFormat="1" applyFont="1" applyBorder="1" applyAlignment="1">
      <alignment vertical="center"/>
    </xf>
    <xf numFmtId="3" fontId="5" fillId="0" borderId="41" xfId="0" applyNumberFormat="1" applyFont="1" applyBorder="1" applyAlignment="1">
      <alignment vertical="center"/>
    </xf>
    <xf numFmtId="3" fontId="5" fillId="0" borderId="38" xfId="0" applyNumberFormat="1" applyFont="1" applyBorder="1" applyAlignment="1">
      <alignment horizontal="center" vertical="center"/>
    </xf>
    <xf numFmtId="3" fontId="5" fillId="0" borderId="42" xfId="0" applyNumberFormat="1" applyFont="1" applyBorder="1" applyAlignment="1">
      <alignment horizontal="center" vertical="center"/>
    </xf>
    <xf numFmtId="3" fontId="5" fillId="3" borderId="0" xfId="0" applyNumberFormat="1" applyFont="1" applyFill="1" applyAlignment="1">
      <alignment horizontal="center" vertical="center"/>
    </xf>
    <xf numFmtId="3" fontId="5" fillId="0" borderId="55" xfId="0" applyNumberFormat="1" applyFont="1" applyBorder="1" applyAlignment="1">
      <alignment vertical="center"/>
    </xf>
    <xf numFmtId="3" fontId="5" fillId="0" borderId="77" xfId="0" applyNumberFormat="1" applyFont="1" applyBorder="1" applyAlignment="1">
      <alignment horizontal="center" vertical="center"/>
    </xf>
    <xf numFmtId="3" fontId="5" fillId="0" borderId="83" xfId="0" applyNumberFormat="1" applyFont="1" applyBorder="1" applyAlignment="1">
      <alignment horizontal="center"/>
    </xf>
    <xf numFmtId="3" fontId="5" fillId="0" borderId="43" xfId="0" applyNumberFormat="1" applyFont="1" applyBorder="1" applyAlignment="1">
      <alignment vertical="center"/>
    </xf>
    <xf numFmtId="3" fontId="5" fillId="0" borderId="39" xfId="0" applyNumberFormat="1" applyFont="1" applyBorder="1" applyAlignment="1">
      <alignment horizontal="center" vertical="center"/>
    </xf>
    <xf numFmtId="3" fontId="5" fillId="0" borderId="44" xfId="0" applyNumberFormat="1" applyFont="1" applyBorder="1" applyAlignment="1">
      <alignment horizontal="center" vertical="center"/>
    </xf>
    <xf numFmtId="3" fontId="5" fillId="0" borderId="56" xfId="0" applyNumberFormat="1" applyFont="1" applyBorder="1" applyAlignment="1">
      <alignment vertical="center"/>
    </xf>
    <xf numFmtId="3" fontId="5" fillId="0" borderId="70" xfId="0" applyNumberFormat="1" applyFont="1" applyBorder="1" applyAlignment="1">
      <alignment horizontal="center" vertical="center"/>
    </xf>
    <xf numFmtId="3" fontId="5" fillId="0" borderId="84" xfId="0" applyNumberFormat="1" applyFont="1" applyBorder="1" applyAlignment="1">
      <alignment horizontal="center"/>
    </xf>
    <xf numFmtId="3" fontId="5" fillId="0" borderId="31" xfId="0" applyNumberFormat="1" applyFont="1" applyBorder="1" applyAlignment="1">
      <alignment vertical="center"/>
    </xf>
    <xf numFmtId="3" fontId="5" fillId="0" borderId="32" xfId="0" applyNumberFormat="1" applyFont="1" applyBorder="1" applyAlignment="1">
      <alignment horizontal="center" vertical="center"/>
    </xf>
    <xf numFmtId="3" fontId="5" fillId="0" borderId="33" xfId="0" applyNumberFormat="1" applyFont="1" applyBorder="1" applyAlignment="1">
      <alignment horizontal="center" vertical="center"/>
    </xf>
    <xf numFmtId="3" fontId="5" fillId="0" borderId="67" xfId="0" applyNumberFormat="1" applyFont="1" applyBorder="1" applyAlignment="1">
      <alignment vertical="center"/>
    </xf>
    <xf numFmtId="3" fontId="5" fillId="0" borderId="109" xfId="0" applyNumberFormat="1" applyFont="1" applyBorder="1" applyAlignment="1">
      <alignment horizontal="center" vertical="center"/>
    </xf>
    <xf numFmtId="3" fontId="5" fillId="0" borderId="86" xfId="0" applyNumberFormat="1" applyFont="1" applyBorder="1" applyAlignment="1">
      <alignment vertical="center"/>
    </xf>
    <xf numFmtId="3" fontId="5" fillId="0" borderId="87" xfId="0" applyNumberFormat="1" applyFont="1" applyBorder="1" applyAlignment="1">
      <alignment horizontal="center"/>
    </xf>
    <xf numFmtId="3" fontId="5" fillId="0" borderId="38" xfId="0" applyNumberFormat="1" applyFont="1" applyBorder="1" applyAlignment="1">
      <alignment horizontal="center"/>
    </xf>
    <xf numFmtId="0" fontId="5" fillId="0" borderId="0" xfId="0" applyFont="1" applyAlignment="1">
      <alignment horizontal="center"/>
    </xf>
    <xf numFmtId="3" fontId="5" fillId="0" borderId="39" xfId="0" applyNumberFormat="1" applyFont="1" applyBorder="1" applyAlignment="1">
      <alignment horizontal="center"/>
    </xf>
    <xf numFmtId="3" fontId="5" fillId="0" borderId="44" xfId="0" applyNumberFormat="1" applyFont="1" applyBorder="1" applyAlignment="1">
      <alignment horizontal="center"/>
    </xf>
    <xf numFmtId="3" fontId="5" fillId="0" borderId="32" xfId="0" applyNumberFormat="1" applyFont="1" applyBorder="1" applyAlignment="1">
      <alignment horizontal="center"/>
    </xf>
    <xf numFmtId="3" fontId="5" fillId="0" borderId="33" xfId="0" applyNumberFormat="1" applyFont="1" applyBorder="1" applyAlignment="1">
      <alignment horizontal="center"/>
    </xf>
    <xf numFmtId="0" fontId="5" fillId="5" borderId="3" xfId="0" applyFont="1" applyFill="1" applyBorder="1" applyAlignment="1">
      <alignment horizontal="center" vertical="center" wrapText="1"/>
    </xf>
    <xf numFmtId="0" fontId="5" fillId="5" borderId="28" xfId="0" applyFont="1" applyFill="1" applyBorder="1" applyAlignment="1">
      <alignment horizontal="center" vertical="center"/>
    </xf>
    <xf numFmtId="0" fontId="5" fillId="5" borderId="22" xfId="0" applyFont="1" applyFill="1" applyBorder="1" applyAlignment="1">
      <alignment horizontal="center" vertical="center"/>
    </xf>
    <xf numFmtId="0" fontId="5" fillId="5" borderId="29" xfId="0" applyFont="1" applyFill="1" applyBorder="1" applyAlignment="1">
      <alignment horizontal="center" vertical="center"/>
    </xf>
    <xf numFmtId="9" fontId="5" fillId="3" borderId="0" xfId="0" applyNumberFormat="1" applyFont="1" applyFill="1" applyAlignment="1">
      <alignment horizontal="center" vertical="center"/>
    </xf>
    <xf numFmtId="3" fontId="5" fillId="0" borderId="9" xfId="0" applyNumberFormat="1" applyFont="1" applyBorder="1" applyAlignment="1">
      <alignment horizontal="center" wrapText="1"/>
    </xf>
    <xf numFmtId="3" fontId="5" fillId="0" borderId="3" xfId="0" applyNumberFormat="1" applyFont="1" applyBorder="1" applyAlignment="1">
      <alignment horizontal="right" vertical="center"/>
    </xf>
    <xf numFmtId="3" fontId="5" fillId="7" borderId="3" xfId="0" applyNumberFormat="1" applyFont="1" applyFill="1" applyBorder="1" applyAlignment="1">
      <alignment vertical="center"/>
    </xf>
    <xf numFmtId="10" fontId="10" fillId="5" borderId="42" xfId="3" applyNumberFormat="1" applyFont="1" applyFill="1" applyBorder="1" applyAlignment="1">
      <alignment horizontal="center" vertical="center"/>
    </xf>
    <xf numFmtId="9" fontId="10" fillId="3" borderId="0" xfId="3" applyFont="1" applyFill="1" applyAlignment="1">
      <alignment horizontal="center" vertical="center"/>
    </xf>
    <xf numFmtId="10" fontId="10" fillId="5" borderId="44" xfId="3" applyNumberFormat="1" applyFont="1" applyFill="1" applyBorder="1" applyAlignment="1">
      <alignment horizontal="center" vertical="center"/>
    </xf>
    <xf numFmtId="10" fontId="10" fillId="5" borderId="37" xfId="3" applyNumberFormat="1" applyFont="1" applyFill="1" applyBorder="1" applyAlignment="1">
      <alignment horizontal="center" vertical="center"/>
    </xf>
    <xf numFmtId="10" fontId="5" fillId="3" borderId="42" xfId="3" applyNumberFormat="1" applyFont="1" applyFill="1" applyBorder="1" applyAlignment="1">
      <alignment horizontal="center" vertical="center"/>
    </xf>
    <xf numFmtId="9" fontId="5" fillId="3" borderId="0" xfId="3" applyFont="1" applyFill="1" applyAlignment="1">
      <alignment horizontal="center" vertical="center"/>
    </xf>
    <xf numFmtId="10" fontId="5" fillId="3" borderId="44" xfId="3" applyNumberFormat="1" applyFont="1" applyFill="1" applyBorder="1" applyAlignment="1">
      <alignment horizontal="center" vertical="center"/>
    </xf>
    <xf numFmtId="10" fontId="5" fillId="3" borderId="37" xfId="3" applyNumberFormat="1" applyFont="1" applyFill="1" applyBorder="1" applyAlignment="1">
      <alignment horizontal="center" vertical="center"/>
    </xf>
    <xf numFmtId="10" fontId="5" fillId="5" borderId="42" xfId="3" applyNumberFormat="1" applyFont="1" applyFill="1" applyBorder="1" applyAlignment="1">
      <alignment horizontal="center" vertical="center"/>
    </xf>
    <xf numFmtId="10" fontId="5" fillId="5" borderId="44" xfId="3" applyNumberFormat="1" applyFont="1" applyFill="1" applyBorder="1" applyAlignment="1">
      <alignment horizontal="center" vertical="center"/>
    </xf>
    <xf numFmtId="10" fontId="5" fillId="5" borderId="37" xfId="3" applyNumberFormat="1" applyFont="1" applyFill="1" applyBorder="1" applyAlignment="1">
      <alignment horizontal="center" vertical="center"/>
    </xf>
    <xf numFmtId="0" fontId="5" fillId="5" borderId="3" xfId="0" applyFont="1" applyFill="1" applyBorder="1" applyAlignment="1">
      <alignment horizontal="center" vertical="center" wrapText="1"/>
    </xf>
    <xf numFmtId="9" fontId="5" fillId="3" borderId="0" xfId="3" applyFont="1" applyFill="1" applyBorder="1" applyAlignment="1">
      <alignment horizontal="center" vertical="center"/>
    </xf>
    <xf numFmtId="3" fontId="5" fillId="5" borderId="9" xfId="3" applyNumberFormat="1" applyFont="1" applyFill="1" applyBorder="1" applyAlignment="1">
      <alignment horizontal="center" vertical="center"/>
    </xf>
    <xf numFmtId="3" fontId="5" fillId="5" borderId="10" xfId="3" applyNumberFormat="1" applyFont="1" applyFill="1" applyBorder="1" applyAlignment="1">
      <alignment horizontal="center" vertical="center"/>
    </xf>
    <xf numFmtId="9" fontId="10" fillId="3" borderId="0" xfId="3" applyFont="1" applyFill="1" applyBorder="1" applyAlignment="1">
      <alignment horizontal="center" vertical="center"/>
    </xf>
    <xf numFmtId="3" fontId="5" fillId="5" borderId="8" xfId="3" applyNumberFormat="1" applyFont="1" applyFill="1" applyBorder="1" applyAlignment="1">
      <alignment horizontal="center" vertical="center"/>
    </xf>
    <xf numFmtId="3" fontId="5" fillId="5" borderId="11" xfId="3" applyNumberFormat="1" applyFont="1" applyFill="1" applyBorder="1" applyAlignment="1">
      <alignment horizontal="center" vertical="center"/>
    </xf>
    <xf numFmtId="3" fontId="5" fillId="3" borderId="0" xfId="0" applyNumberFormat="1" applyFont="1" applyFill="1" applyAlignment="1">
      <alignment vertical="center"/>
    </xf>
    <xf numFmtId="0" fontId="15" fillId="4" borderId="14" xfId="0" applyFont="1" applyFill="1" applyBorder="1" applyAlignment="1">
      <alignment horizontal="center" vertical="center" wrapText="1"/>
    </xf>
    <xf numFmtId="3" fontId="6" fillId="0" borderId="0" xfId="0" applyNumberFormat="1" applyFont="1"/>
    <xf numFmtId="165" fontId="5" fillId="0" borderId="0" xfId="0" applyNumberFormat="1" applyFont="1"/>
    <xf numFmtId="0" fontId="5" fillId="5" borderId="3"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3" xfId="0" applyFont="1" applyFill="1" applyBorder="1" applyAlignment="1">
      <alignment horizontal="center" vertical="center" wrapText="1"/>
    </xf>
    <xf numFmtId="0" fontId="5" fillId="0" borderId="3" xfId="0" applyFont="1" applyBorder="1" applyAlignment="1">
      <alignment horizontal="center" vertical="center"/>
    </xf>
    <xf numFmtId="0" fontId="5" fillId="5" borderId="3" xfId="0" applyFont="1" applyFill="1" applyBorder="1" applyAlignment="1">
      <alignment horizontal="center" vertical="center"/>
    </xf>
    <xf numFmtId="0" fontId="5" fillId="3" borderId="3" xfId="0" applyFont="1" applyFill="1" applyBorder="1" applyAlignment="1">
      <alignment horizontal="center" vertical="center"/>
    </xf>
    <xf numFmtId="0" fontId="5" fillId="5" borderId="3" xfId="0" applyFont="1" applyFill="1" applyBorder="1" applyAlignment="1">
      <alignment horizontal="left" vertical="center" wrapText="1"/>
    </xf>
    <xf numFmtId="3" fontId="5" fillId="3" borderId="7" xfId="0" applyNumberFormat="1" applyFont="1" applyFill="1" applyBorder="1" applyAlignment="1">
      <alignment horizontal="center" vertical="center"/>
    </xf>
    <xf numFmtId="41" fontId="5" fillId="5" borderId="10" xfId="1" applyNumberFormat="1" applyFont="1" applyFill="1" applyBorder="1" applyAlignment="1">
      <alignment horizontal="center" vertical="center"/>
    </xf>
    <xf numFmtId="0" fontId="5" fillId="5" borderId="3" xfId="0" applyFont="1" applyFill="1" applyBorder="1" applyAlignment="1">
      <alignment horizontal="left" vertical="center" wrapText="1"/>
    </xf>
    <xf numFmtId="0" fontId="5" fillId="5" borderId="3" xfId="0" applyFont="1" applyFill="1" applyBorder="1" applyAlignment="1">
      <alignment vertical="center" wrapText="1"/>
    </xf>
    <xf numFmtId="0" fontId="5" fillId="0" borderId="3" xfId="0" applyFont="1" applyBorder="1" applyAlignment="1">
      <alignment vertical="center" wrapText="1"/>
    </xf>
    <xf numFmtId="0" fontId="5" fillId="0" borderId="3" xfId="0" applyFont="1" applyBorder="1" applyAlignment="1">
      <alignment horizontal="left" vertical="center" wrapText="1"/>
    </xf>
    <xf numFmtId="0" fontId="5" fillId="0" borderId="3" xfId="0" applyFont="1" applyFill="1" applyBorder="1" applyAlignment="1">
      <alignment vertical="center" wrapText="1"/>
    </xf>
    <xf numFmtId="0" fontId="5" fillId="0" borderId="3" xfId="0" applyFont="1" applyFill="1" applyBorder="1" applyAlignment="1">
      <alignment horizontal="center" vertical="center"/>
    </xf>
    <xf numFmtId="0" fontId="5" fillId="0" borderId="3" xfId="0" applyFont="1" applyFill="1" applyBorder="1" applyAlignment="1">
      <alignment horizontal="left" vertical="center" wrapText="1"/>
    </xf>
    <xf numFmtId="0" fontId="5" fillId="3" borderId="3" xfId="0" applyFont="1" applyFill="1" applyBorder="1" applyAlignment="1">
      <alignment vertical="center" wrapText="1"/>
    </xf>
    <xf numFmtId="0" fontId="5" fillId="3" borderId="3" xfId="0" applyFont="1" applyFill="1" applyBorder="1" applyAlignment="1">
      <alignment vertical="center"/>
    </xf>
    <xf numFmtId="0" fontId="5" fillId="3" borderId="3" xfId="0" applyFont="1" applyFill="1" applyBorder="1" applyAlignment="1">
      <alignment horizontal="left" vertical="center" wrapText="1"/>
    </xf>
    <xf numFmtId="0" fontId="39" fillId="0" borderId="9" xfId="0" applyFont="1" applyBorder="1" applyAlignment="1">
      <alignment horizontal="left" vertical="top" wrapText="1"/>
    </xf>
    <xf numFmtId="3" fontId="39" fillId="0" borderId="9" xfId="0" applyNumberFormat="1" applyFont="1" applyBorder="1" applyAlignment="1">
      <alignment horizontal="center" vertical="top" wrapText="1"/>
    </xf>
    <xf numFmtId="3" fontId="39" fillId="0" borderId="9" xfId="1" applyNumberFormat="1" applyFont="1" applyBorder="1" applyAlignment="1">
      <alignment horizontal="center" vertical="center"/>
    </xf>
    <xf numFmtId="0" fontId="39" fillId="0" borderId="10" xfId="0" applyFont="1" applyBorder="1" applyAlignment="1">
      <alignment horizontal="left" vertical="top" wrapText="1"/>
    </xf>
    <xf numFmtId="3" fontId="39" fillId="0" borderId="10" xfId="0" applyNumberFormat="1" applyFont="1" applyBorder="1" applyAlignment="1">
      <alignment horizontal="center" vertical="top" wrapText="1"/>
    </xf>
    <xf numFmtId="3" fontId="39" fillId="0" borderId="10" xfId="1" applyNumberFormat="1" applyFont="1" applyBorder="1" applyAlignment="1">
      <alignment horizontal="center" vertical="center"/>
    </xf>
    <xf numFmtId="0" fontId="39" fillId="5" borderId="9" xfId="0" applyFont="1" applyFill="1" applyBorder="1" applyAlignment="1">
      <alignment horizontal="left" vertical="top" wrapText="1"/>
    </xf>
    <xf numFmtId="3" fontId="39" fillId="5" borderId="9" xfId="0" applyNumberFormat="1" applyFont="1" applyFill="1" applyBorder="1" applyAlignment="1">
      <alignment horizontal="center" vertical="top" wrapText="1"/>
    </xf>
    <xf numFmtId="3" fontId="39" fillId="5" borderId="9" xfId="1" applyNumberFormat="1" applyFont="1" applyFill="1" applyBorder="1" applyAlignment="1">
      <alignment horizontal="center" vertical="center"/>
    </xf>
    <xf numFmtId="3" fontId="39" fillId="5" borderId="6" xfId="1" applyNumberFormat="1" applyFont="1" applyFill="1" applyBorder="1" applyAlignment="1">
      <alignment horizontal="center" vertical="center"/>
    </xf>
    <xf numFmtId="0" fontId="39" fillId="5" borderId="10" xfId="0" applyFont="1" applyFill="1" applyBorder="1" applyAlignment="1">
      <alignment horizontal="left" vertical="top" wrapText="1"/>
    </xf>
    <xf numFmtId="3" fontId="39" fillId="5" borderId="10" xfId="0" applyNumberFormat="1" applyFont="1" applyFill="1" applyBorder="1" applyAlignment="1">
      <alignment horizontal="center" vertical="top" wrapText="1"/>
    </xf>
    <xf numFmtId="3" fontId="39" fillId="5" borderId="10" xfId="1" applyNumberFormat="1" applyFont="1" applyFill="1" applyBorder="1" applyAlignment="1">
      <alignment horizontal="center" vertical="center"/>
    </xf>
    <xf numFmtId="3" fontId="39" fillId="5" borderId="7" xfId="1" applyNumberFormat="1" applyFont="1" applyFill="1" applyBorder="1" applyAlignment="1">
      <alignment horizontal="center" vertical="center"/>
    </xf>
    <xf numFmtId="0" fontId="39" fillId="3" borderId="9" xfId="0" applyFont="1" applyFill="1" applyBorder="1" applyAlignment="1">
      <alignment horizontal="left" vertical="top" wrapText="1"/>
    </xf>
    <xf numFmtId="3" fontId="39" fillId="3" borderId="9" xfId="0" applyNumberFormat="1" applyFont="1" applyFill="1" applyBorder="1" applyAlignment="1">
      <alignment horizontal="center" vertical="top" wrapText="1"/>
    </xf>
    <xf numFmtId="3" fontId="39" fillId="3" borderId="9" xfId="1" applyNumberFormat="1" applyFont="1" applyFill="1" applyBorder="1" applyAlignment="1">
      <alignment horizontal="center" vertical="center"/>
    </xf>
    <xf numFmtId="3" fontId="39" fillId="3" borderId="13" xfId="1" applyNumberFormat="1" applyFont="1" applyFill="1" applyBorder="1" applyAlignment="1">
      <alignment horizontal="center" vertical="center"/>
    </xf>
    <xf numFmtId="0" fontId="39" fillId="3" borderId="10" xfId="0" applyFont="1" applyFill="1" applyBorder="1" applyAlignment="1">
      <alignment horizontal="left" vertical="top" wrapText="1"/>
    </xf>
    <xf numFmtId="3" fontId="39" fillId="3" borderId="10" xfId="0" applyNumberFormat="1" applyFont="1" applyFill="1" applyBorder="1" applyAlignment="1">
      <alignment horizontal="center" vertical="top" wrapText="1"/>
    </xf>
    <xf numFmtId="3" fontId="39" fillId="3" borderId="10" xfId="1" applyNumberFormat="1" applyFont="1" applyFill="1" applyBorder="1" applyAlignment="1">
      <alignment horizontal="center" vertical="center"/>
    </xf>
    <xf numFmtId="3" fontId="39" fillId="3" borderId="27" xfId="1" applyNumberFormat="1" applyFont="1" applyFill="1" applyBorder="1" applyAlignment="1">
      <alignment horizontal="center" vertical="center"/>
    </xf>
    <xf numFmtId="3" fontId="39" fillId="5" borderId="9" xfId="3" applyNumberFormat="1" applyFont="1" applyFill="1" applyBorder="1" applyAlignment="1">
      <alignment horizontal="center" vertical="center"/>
    </xf>
    <xf numFmtId="3" fontId="39" fillId="5" borderId="10" xfId="3" applyNumberFormat="1" applyFont="1" applyFill="1" applyBorder="1" applyAlignment="1">
      <alignment horizontal="center" vertical="center"/>
    </xf>
    <xf numFmtId="3" fontId="39" fillId="3" borderId="6" xfId="1" applyNumberFormat="1" applyFont="1" applyFill="1" applyBorder="1" applyAlignment="1">
      <alignment horizontal="center" vertical="center"/>
    </xf>
    <xf numFmtId="3" fontId="39" fillId="3" borderId="7" xfId="1" applyNumberFormat="1" applyFont="1" applyFill="1" applyBorder="1" applyAlignment="1">
      <alignment horizontal="center" vertical="center"/>
    </xf>
    <xf numFmtId="3" fontId="39" fillId="5" borderId="13" xfId="1" applyNumberFormat="1" applyFont="1" applyFill="1" applyBorder="1" applyAlignment="1">
      <alignment horizontal="center" vertical="center"/>
    </xf>
    <xf numFmtId="3" fontId="39" fillId="5" borderId="27" xfId="1" applyNumberFormat="1" applyFont="1" applyFill="1" applyBorder="1" applyAlignment="1">
      <alignment horizontal="center" vertical="center"/>
    </xf>
    <xf numFmtId="3" fontId="39" fillId="3" borderId="9" xfId="3" applyNumberFormat="1" applyFont="1" applyFill="1" applyBorder="1" applyAlignment="1">
      <alignment horizontal="center" vertical="center"/>
    </xf>
    <xf numFmtId="3" fontId="39" fillId="3" borderId="10" xfId="3" applyNumberFormat="1" applyFont="1" applyFill="1" applyBorder="1" applyAlignment="1">
      <alignment horizontal="center" vertical="center"/>
    </xf>
    <xf numFmtId="0" fontId="5" fillId="0" borderId="20" xfId="0" applyFont="1" applyFill="1" applyBorder="1" applyAlignment="1">
      <alignment horizontal="left" wrapText="1"/>
    </xf>
    <xf numFmtId="0" fontId="5" fillId="0" borderId="6" xfId="0" applyFont="1" applyFill="1" applyBorder="1" applyAlignment="1">
      <alignment horizontal="left" wrapText="1"/>
    </xf>
    <xf numFmtId="0" fontId="5" fillId="0" borderId="46" xfId="0" applyFont="1" applyFill="1" applyBorder="1" applyAlignment="1">
      <alignment horizontal="left" wrapText="1"/>
    </xf>
    <xf numFmtId="0" fontId="5" fillId="0" borderId="47" xfId="0" applyFont="1" applyFill="1" applyBorder="1" applyAlignment="1">
      <alignment horizontal="left" wrapText="1"/>
    </xf>
    <xf numFmtId="0" fontId="5" fillId="5" borderId="23" xfId="0" applyFont="1" applyFill="1" applyBorder="1" applyAlignment="1">
      <alignment horizontal="left" wrapText="1"/>
    </xf>
    <xf numFmtId="0" fontId="5" fillId="5" borderId="9" xfId="0" applyFont="1" applyFill="1" applyBorder="1" applyAlignment="1">
      <alignment horizontal="left" wrapText="1"/>
    </xf>
    <xf numFmtId="0" fontId="6" fillId="5" borderId="3" xfId="0" applyFont="1" applyFill="1" applyBorder="1" applyAlignment="1">
      <alignment horizontal="center"/>
    </xf>
    <xf numFmtId="0" fontId="6" fillId="0" borderId="3" xfId="0" applyFont="1" applyBorder="1" applyAlignment="1">
      <alignment horizontal="center"/>
    </xf>
    <xf numFmtId="0" fontId="6" fillId="0" borderId="3" xfId="0" applyFont="1" applyFill="1" applyBorder="1" applyAlignment="1">
      <alignment horizontal="center"/>
    </xf>
    <xf numFmtId="0" fontId="5" fillId="3" borderId="41" xfId="0" applyFont="1" applyFill="1" applyBorder="1" applyAlignment="1">
      <alignment horizontal="left" wrapText="1"/>
    </xf>
    <xf numFmtId="0" fontId="5" fillId="3" borderId="43" xfId="0" applyFont="1" applyFill="1" applyBorder="1" applyAlignment="1">
      <alignment horizontal="left" wrapText="1"/>
    </xf>
    <xf numFmtId="0" fontId="10" fillId="3" borderId="31" xfId="0" applyFont="1" applyFill="1" applyBorder="1" applyAlignment="1">
      <alignment horizontal="left" wrapText="1"/>
    </xf>
    <xf numFmtId="0" fontId="5" fillId="3" borderId="93" xfId="0" applyFont="1" applyFill="1" applyBorder="1" applyAlignment="1">
      <alignment horizontal="left" wrapText="1"/>
    </xf>
    <xf numFmtId="0" fontId="5" fillId="3" borderId="41" xfId="0" applyFont="1" applyFill="1" applyBorder="1" applyAlignment="1">
      <alignment horizontal="left" vertical="top" wrapText="1"/>
    </xf>
    <xf numFmtId="0" fontId="5" fillId="3" borderId="43" xfId="0" applyFont="1" applyFill="1" applyBorder="1" applyAlignment="1">
      <alignment horizontal="left" vertical="top" wrapText="1"/>
    </xf>
    <xf numFmtId="0" fontId="10" fillId="3" borderId="68" xfId="0" applyFont="1" applyFill="1" applyBorder="1" applyAlignment="1">
      <alignment horizontal="left" vertical="top" wrapText="1"/>
    </xf>
    <xf numFmtId="0" fontId="5" fillId="5" borderId="89" xfId="0" applyFont="1" applyFill="1" applyBorder="1" applyAlignment="1">
      <alignment horizontal="left" wrapText="1"/>
    </xf>
    <xf numFmtId="0" fontId="5" fillId="5" borderId="90" xfId="0" applyFont="1" applyFill="1" applyBorder="1" applyAlignment="1">
      <alignment horizontal="left" wrapText="1"/>
    </xf>
    <xf numFmtId="0" fontId="10" fillId="5" borderId="18" xfId="0" applyFont="1" applyFill="1" applyBorder="1" applyAlignment="1">
      <alignment horizontal="left" vertical="top" wrapText="1"/>
    </xf>
    <xf numFmtId="166" fontId="5" fillId="0" borderId="38" xfId="1" applyNumberFormat="1" applyFont="1" applyFill="1" applyBorder="1" applyAlignment="1">
      <alignment horizontal="distributed" vertical="center" indent="1"/>
    </xf>
    <xf numFmtId="166" fontId="5" fillId="0" borderId="42" xfId="1" applyNumberFormat="1" applyFont="1" applyFill="1" applyBorder="1" applyAlignment="1">
      <alignment horizontal="distributed" vertical="center" indent="1"/>
    </xf>
    <xf numFmtId="166" fontId="5" fillId="0" borderId="11" xfId="1" applyNumberFormat="1" applyFont="1" applyFill="1" applyBorder="1" applyAlignment="1">
      <alignment horizontal="distributed" vertical="center" indent="1"/>
    </xf>
    <xf numFmtId="166" fontId="5" fillId="0" borderId="22" xfId="1" applyNumberFormat="1" applyFont="1" applyFill="1" applyBorder="1" applyAlignment="1">
      <alignment horizontal="distributed" vertical="center" indent="1"/>
    </xf>
    <xf numFmtId="166" fontId="10" fillId="0" borderId="32" xfId="1" applyNumberFormat="1" applyFont="1" applyFill="1" applyBorder="1" applyAlignment="1">
      <alignment horizontal="distributed" vertical="center" indent="1"/>
    </xf>
    <xf numFmtId="166" fontId="10" fillId="0" borderId="33" xfId="1" applyNumberFormat="1" applyFont="1" applyFill="1" applyBorder="1" applyAlignment="1">
      <alignment horizontal="distributed" vertical="center" indent="1"/>
    </xf>
    <xf numFmtId="166" fontId="5" fillId="5" borderId="38" xfId="3" applyNumberFormat="1" applyFont="1" applyFill="1" applyBorder="1" applyAlignment="1">
      <alignment horizontal="distributed" vertical="center" indent="1"/>
    </xf>
    <xf numFmtId="166" fontId="5" fillId="5" borderId="42" xfId="3" applyNumberFormat="1" applyFont="1" applyFill="1" applyBorder="1" applyAlignment="1">
      <alignment horizontal="distributed" vertical="center" indent="1"/>
    </xf>
    <xf numFmtId="166" fontId="5" fillId="5" borderId="11" xfId="3" applyNumberFormat="1" applyFont="1" applyFill="1" applyBorder="1" applyAlignment="1">
      <alignment horizontal="distributed" vertical="center" indent="1"/>
    </xf>
    <xf numFmtId="166" fontId="5" fillId="5" borderId="22" xfId="3" applyNumberFormat="1" applyFont="1" applyFill="1" applyBorder="1" applyAlignment="1">
      <alignment horizontal="distributed" vertical="center" indent="1"/>
    </xf>
    <xf numFmtId="166" fontId="10" fillId="5" borderId="32" xfId="3" applyNumberFormat="1" applyFont="1" applyFill="1" applyBorder="1" applyAlignment="1">
      <alignment horizontal="distributed" vertical="center" indent="1"/>
    </xf>
    <xf numFmtId="166" fontId="10" fillId="5" borderId="33" xfId="3" applyNumberFormat="1" applyFont="1" applyFill="1" applyBorder="1" applyAlignment="1">
      <alignment horizontal="distributed" vertical="center" indent="1"/>
    </xf>
    <xf numFmtId="166" fontId="5" fillId="5" borderId="38" xfId="1" applyNumberFormat="1" applyFont="1" applyFill="1" applyBorder="1" applyAlignment="1">
      <alignment horizontal="distributed" vertical="center" indent="1"/>
    </xf>
    <xf numFmtId="166" fontId="5" fillId="5" borderId="11" xfId="1" applyNumberFormat="1" applyFont="1" applyFill="1" applyBorder="1" applyAlignment="1">
      <alignment horizontal="distributed" vertical="center" indent="1"/>
    </xf>
    <xf numFmtId="166" fontId="5" fillId="5" borderId="22" xfId="1" applyNumberFormat="1" applyFont="1" applyFill="1" applyBorder="1" applyAlignment="1">
      <alignment horizontal="distributed" vertical="center" indent="1"/>
    </xf>
    <xf numFmtId="166" fontId="10" fillId="5" borderId="32" xfId="1" applyNumberFormat="1" applyFont="1" applyFill="1" applyBorder="1" applyAlignment="1">
      <alignment horizontal="distributed" vertical="center" indent="1"/>
    </xf>
    <xf numFmtId="166" fontId="10" fillId="5" borderId="33" xfId="1" applyNumberFormat="1" applyFont="1" applyFill="1" applyBorder="1" applyAlignment="1">
      <alignment horizontal="distributed" vertical="center" indent="1"/>
    </xf>
    <xf numFmtId="166" fontId="5" fillId="5" borderId="42" xfId="1" applyNumberFormat="1" applyFont="1" applyFill="1" applyBorder="1" applyAlignment="1">
      <alignment horizontal="distributed" vertical="center" indent="1"/>
    </xf>
    <xf numFmtId="166" fontId="5" fillId="0" borderId="91" xfId="1" applyNumberFormat="1" applyFont="1" applyFill="1" applyBorder="1" applyAlignment="1">
      <alignment horizontal="distributed" vertical="center" indent="1"/>
    </xf>
    <xf numFmtId="166" fontId="5" fillId="0" borderId="92" xfId="1" applyNumberFormat="1" applyFont="1" applyFill="1" applyBorder="1" applyAlignment="1">
      <alignment horizontal="distributed" vertical="center" indent="1"/>
    </xf>
    <xf numFmtId="166" fontId="10" fillId="0" borderId="7" xfId="1" applyNumberFormat="1" applyFont="1" applyFill="1" applyBorder="1" applyAlignment="1">
      <alignment horizontal="distributed" vertical="center" indent="1"/>
    </xf>
    <xf numFmtId="166" fontId="5" fillId="5" borderId="38" xfId="3" applyNumberFormat="1" applyFont="1" applyFill="1" applyBorder="1" applyAlignment="1">
      <alignment horizontal="distributed" vertical="top" indent="1"/>
    </xf>
    <xf numFmtId="166" fontId="5" fillId="5" borderId="42" xfId="3" applyNumberFormat="1" applyFont="1" applyFill="1" applyBorder="1" applyAlignment="1">
      <alignment horizontal="distributed" vertical="top" indent="1"/>
    </xf>
    <xf numFmtId="166" fontId="5" fillId="5" borderId="11" xfId="3" applyNumberFormat="1" applyFont="1" applyFill="1" applyBorder="1" applyAlignment="1">
      <alignment horizontal="distributed" vertical="top" indent="1"/>
    </xf>
    <xf numFmtId="166" fontId="5" fillId="5" borderId="22" xfId="3" applyNumberFormat="1" applyFont="1" applyFill="1" applyBorder="1" applyAlignment="1">
      <alignment horizontal="distributed" vertical="top" indent="1"/>
    </xf>
    <xf numFmtId="166" fontId="10" fillId="5" borderId="32" xfId="3" applyNumberFormat="1" applyFont="1" applyFill="1" applyBorder="1" applyAlignment="1">
      <alignment horizontal="distributed" vertical="top" indent="1"/>
    </xf>
    <xf numFmtId="166" fontId="10" fillId="5" borderId="33" xfId="3" applyNumberFormat="1" applyFont="1" applyFill="1" applyBorder="1" applyAlignment="1">
      <alignment horizontal="distributed" vertical="top" indent="1"/>
    </xf>
    <xf numFmtId="166" fontId="5" fillId="0" borderId="38" xfId="1" applyNumberFormat="1" applyFont="1" applyFill="1" applyBorder="1" applyAlignment="1">
      <alignment horizontal="distributed" vertical="top" indent="1"/>
    </xf>
    <xf numFmtId="166" fontId="5" fillId="0" borderId="42" xfId="1" applyNumberFormat="1" applyFont="1" applyFill="1" applyBorder="1" applyAlignment="1">
      <alignment horizontal="distributed" vertical="top" indent="1"/>
    </xf>
    <xf numFmtId="166" fontId="5" fillId="0" borderId="11" xfId="1" applyNumberFormat="1" applyFont="1" applyFill="1" applyBorder="1" applyAlignment="1">
      <alignment horizontal="distributed" vertical="top" indent="1"/>
    </xf>
    <xf numFmtId="166" fontId="5" fillId="0" borderId="22" xfId="1" applyNumberFormat="1" applyFont="1" applyFill="1" applyBorder="1" applyAlignment="1">
      <alignment horizontal="distributed" vertical="top" indent="1"/>
    </xf>
    <xf numFmtId="166" fontId="10" fillId="0" borderId="32" xfId="1" applyNumberFormat="1" applyFont="1" applyFill="1" applyBorder="1" applyAlignment="1">
      <alignment horizontal="distributed" vertical="top" indent="1"/>
    </xf>
    <xf numFmtId="166" fontId="10" fillId="0" borderId="33" xfId="1" applyNumberFormat="1" applyFont="1" applyFill="1" applyBorder="1" applyAlignment="1">
      <alignment horizontal="distributed" vertical="top" indent="1"/>
    </xf>
    <xf numFmtId="166" fontId="5" fillId="5" borderId="38" xfId="1" applyNumberFormat="1" applyFont="1" applyFill="1" applyBorder="1" applyAlignment="1">
      <alignment horizontal="distributed" vertical="top" indent="1"/>
    </xf>
    <xf numFmtId="166" fontId="10" fillId="5" borderId="28" xfId="1" applyNumberFormat="1" applyFont="1" applyFill="1" applyBorder="1" applyAlignment="1">
      <alignment horizontal="distributed" vertical="top" indent="1"/>
    </xf>
    <xf numFmtId="166" fontId="5" fillId="5" borderId="11" xfId="1" applyNumberFormat="1" applyFont="1" applyFill="1" applyBorder="1" applyAlignment="1">
      <alignment horizontal="distributed" vertical="top" indent="1"/>
    </xf>
    <xf numFmtId="166" fontId="5" fillId="5" borderId="22" xfId="1" applyNumberFormat="1" applyFont="1" applyFill="1" applyBorder="1" applyAlignment="1">
      <alignment horizontal="distributed" vertical="top" indent="1"/>
    </xf>
    <xf numFmtId="166" fontId="10" fillId="5" borderId="32" xfId="1" applyNumberFormat="1" applyFont="1" applyFill="1" applyBorder="1" applyAlignment="1">
      <alignment horizontal="distributed" vertical="top" indent="1"/>
    </xf>
    <xf numFmtId="166" fontId="10" fillId="5" borderId="33" xfId="1" applyNumberFormat="1" applyFont="1" applyFill="1" applyBorder="1" applyAlignment="1">
      <alignment horizontal="distributed" vertical="top" indent="1"/>
    </xf>
    <xf numFmtId="166" fontId="5" fillId="5" borderId="42" xfId="1" applyNumberFormat="1" applyFont="1" applyFill="1" applyBorder="1" applyAlignment="1">
      <alignment horizontal="distributed" vertical="top" indent="1"/>
    </xf>
    <xf numFmtId="166" fontId="5" fillId="0" borderId="91" xfId="1" applyNumberFormat="1" applyFont="1" applyFill="1" applyBorder="1" applyAlignment="1">
      <alignment horizontal="distributed" vertical="top" indent="1"/>
    </xf>
    <xf numFmtId="166" fontId="10" fillId="0" borderId="7" xfId="1" applyNumberFormat="1" applyFont="1" applyFill="1" applyBorder="1" applyAlignment="1">
      <alignment horizontal="distributed" vertical="top" indent="1"/>
    </xf>
    <xf numFmtId="166" fontId="5" fillId="3" borderId="38" xfId="1" applyNumberFormat="1" applyFont="1" applyFill="1" applyBorder="1" applyAlignment="1">
      <alignment horizontal="distributed" vertical="top" indent="1"/>
    </xf>
    <xf numFmtId="166" fontId="5" fillId="3" borderId="42" xfId="1" applyNumberFormat="1" applyFont="1" applyFill="1" applyBorder="1" applyAlignment="1">
      <alignment horizontal="distributed" vertical="top" indent="1"/>
    </xf>
    <xf numFmtId="166" fontId="5" fillId="3" borderId="11" xfId="1" applyNumberFormat="1" applyFont="1" applyFill="1" applyBorder="1" applyAlignment="1">
      <alignment horizontal="distributed" vertical="top" indent="1"/>
    </xf>
    <xf numFmtId="166" fontId="5" fillId="3" borderId="22" xfId="1" applyNumberFormat="1" applyFont="1" applyFill="1" applyBorder="1" applyAlignment="1">
      <alignment horizontal="distributed" vertical="top" indent="1"/>
    </xf>
    <xf numFmtId="166" fontId="10" fillId="3" borderId="32" xfId="1" applyNumberFormat="1" applyFont="1" applyFill="1" applyBorder="1" applyAlignment="1">
      <alignment horizontal="distributed" vertical="top" indent="1"/>
    </xf>
    <xf numFmtId="166" fontId="10" fillId="3" borderId="33" xfId="1" applyNumberFormat="1" applyFont="1" applyFill="1" applyBorder="1" applyAlignment="1">
      <alignment horizontal="distributed" vertical="top" indent="1"/>
    </xf>
    <xf numFmtId="166" fontId="5" fillId="3" borderId="38" xfId="3" applyNumberFormat="1" applyFont="1" applyFill="1" applyBorder="1" applyAlignment="1">
      <alignment horizontal="distributed" vertical="top" indent="1"/>
    </xf>
    <xf numFmtId="166" fontId="5" fillId="3" borderId="42" xfId="3" applyNumberFormat="1" applyFont="1" applyFill="1" applyBorder="1" applyAlignment="1">
      <alignment horizontal="distributed" vertical="top" indent="1"/>
    </xf>
    <xf numFmtId="166" fontId="5" fillId="3" borderId="11" xfId="3" applyNumberFormat="1" applyFont="1" applyFill="1" applyBorder="1" applyAlignment="1">
      <alignment horizontal="distributed" vertical="top" indent="1"/>
    </xf>
    <xf numFmtId="166" fontId="5" fillId="3" borderId="22" xfId="3" applyNumberFormat="1" applyFont="1" applyFill="1" applyBorder="1" applyAlignment="1">
      <alignment horizontal="distributed" vertical="top" indent="1"/>
    </xf>
    <xf numFmtId="166" fontId="10" fillId="3" borderId="32" xfId="3" applyNumberFormat="1" applyFont="1" applyFill="1" applyBorder="1" applyAlignment="1">
      <alignment horizontal="distributed" vertical="top" indent="1"/>
    </xf>
    <xf numFmtId="166" fontId="10" fillId="3" borderId="33" xfId="3" applyNumberFormat="1" applyFont="1" applyFill="1" applyBorder="1" applyAlignment="1">
      <alignment horizontal="distributed" vertical="top" indent="1"/>
    </xf>
    <xf numFmtId="166" fontId="5" fillId="3" borderId="38" xfId="4" applyNumberFormat="1" applyFont="1" applyFill="1" applyBorder="1" applyAlignment="1">
      <alignment horizontal="distributed" vertical="top" indent="1"/>
    </xf>
    <xf numFmtId="166" fontId="5" fillId="3" borderId="42" xfId="4" applyNumberFormat="1" applyFont="1" applyFill="1" applyBorder="1" applyAlignment="1">
      <alignment horizontal="distributed" vertical="top" indent="1"/>
    </xf>
    <xf numFmtId="166" fontId="5" fillId="3" borderId="11" xfId="4" applyNumberFormat="1" applyFont="1" applyFill="1" applyBorder="1" applyAlignment="1">
      <alignment horizontal="distributed" vertical="top" indent="1"/>
    </xf>
    <xf numFmtId="166" fontId="5" fillId="3" borderId="22" xfId="4" applyNumberFormat="1" applyFont="1" applyFill="1" applyBorder="1" applyAlignment="1">
      <alignment horizontal="distributed" vertical="top" indent="1"/>
    </xf>
    <xf numFmtId="166" fontId="10" fillId="3" borderId="32" xfId="4" applyNumberFormat="1" applyFont="1" applyFill="1" applyBorder="1" applyAlignment="1">
      <alignment horizontal="distributed" vertical="top" indent="1"/>
    </xf>
    <xf numFmtId="166" fontId="10" fillId="3" borderId="33" xfId="4" applyNumberFormat="1" applyFont="1" applyFill="1" applyBorder="1" applyAlignment="1">
      <alignment horizontal="distributed" vertical="top" indent="1"/>
    </xf>
    <xf numFmtId="166" fontId="10" fillId="3" borderId="69" xfId="1" applyNumberFormat="1" applyFont="1" applyFill="1" applyBorder="1" applyAlignment="1">
      <alignment horizontal="distributed" vertical="top" indent="1"/>
    </xf>
    <xf numFmtId="166" fontId="10" fillId="3" borderId="88" xfId="1" applyNumberFormat="1" applyFont="1" applyFill="1" applyBorder="1" applyAlignment="1">
      <alignment horizontal="distributed" vertical="top" indent="1"/>
    </xf>
    <xf numFmtId="166" fontId="5" fillId="5" borderId="34" xfId="3" applyNumberFormat="1" applyFont="1" applyFill="1" applyBorder="1" applyAlignment="1">
      <alignment horizontal="distributed" vertical="center" indent="1"/>
    </xf>
    <xf numFmtId="166" fontId="5" fillId="5" borderId="6" xfId="3" applyNumberFormat="1" applyFont="1" applyFill="1" applyBorder="1" applyAlignment="1">
      <alignment horizontal="distributed" vertical="center" indent="1"/>
    </xf>
    <xf numFmtId="166" fontId="5" fillId="5" borderId="28" xfId="3" applyNumberFormat="1" applyFont="1" applyFill="1" applyBorder="1" applyAlignment="1">
      <alignment horizontal="distributed" vertical="center" indent="1"/>
    </xf>
    <xf numFmtId="166" fontId="5" fillId="5" borderId="35" xfId="3" applyNumberFormat="1" applyFont="1" applyFill="1" applyBorder="1" applyAlignment="1">
      <alignment horizontal="distributed" vertical="center" indent="1"/>
    </xf>
    <xf numFmtId="166" fontId="5" fillId="5" borderId="36" xfId="3" applyNumberFormat="1" applyFont="1" applyFill="1" applyBorder="1" applyAlignment="1">
      <alignment horizontal="distributed" vertical="center" indent="1"/>
    </xf>
    <xf numFmtId="166" fontId="5" fillId="5" borderId="37" xfId="3" applyNumberFormat="1" applyFont="1" applyFill="1" applyBorder="1" applyAlignment="1">
      <alignment horizontal="distributed" vertical="center" indent="1"/>
    </xf>
    <xf numFmtId="166" fontId="10" fillId="5" borderId="31" xfId="3" applyNumberFormat="1" applyFont="1" applyFill="1" applyBorder="1" applyAlignment="1">
      <alignment horizontal="distributed" vertical="center" indent="1"/>
    </xf>
    <xf numFmtId="166" fontId="5" fillId="0" borderId="41" xfId="1" applyNumberFormat="1" applyFont="1" applyFill="1" applyBorder="1" applyAlignment="1">
      <alignment horizontal="distributed" vertical="center" indent="1"/>
    </xf>
    <xf numFmtId="166" fontId="5" fillId="0" borderId="21" xfId="1" applyNumberFormat="1" applyFont="1" applyFill="1" applyBorder="1" applyAlignment="1">
      <alignment horizontal="distributed" vertical="center" indent="1"/>
    </xf>
    <xf numFmtId="166" fontId="10" fillId="0" borderId="31" xfId="1" applyNumberFormat="1" applyFont="1" applyFill="1" applyBorder="1" applyAlignment="1">
      <alignment horizontal="distributed" vertical="center" indent="1"/>
    </xf>
    <xf numFmtId="166" fontId="10" fillId="5" borderId="41" xfId="1" applyNumberFormat="1" applyFont="1" applyFill="1" applyBorder="1" applyAlignment="1">
      <alignment horizontal="distributed" vertical="center" indent="1"/>
    </xf>
    <xf numFmtId="166" fontId="5" fillId="5" borderId="13" xfId="1" applyNumberFormat="1" applyFont="1" applyFill="1" applyBorder="1" applyAlignment="1">
      <alignment horizontal="distributed" vertical="center" indent="1"/>
    </xf>
    <xf numFmtId="166" fontId="5" fillId="5" borderId="6" xfId="1" applyNumberFormat="1" applyFont="1" applyFill="1" applyBorder="1" applyAlignment="1">
      <alignment horizontal="distributed" vertical="center" indent="1"/>
    </xf>
    <xf numFmtId="166" fontId="10" fillId="5" borderId="42" xfId="1" applyNumberFormat="1" applyFont="1" applyFill="1" applyBorder="1" applyAlignment="1">
      <alignment horizontal="distributed" vertical="center" indent="1"/>
    </xf>
    <xf numFmtId="166" fontId="5" fillId="5" borderId="21" xfId="1" applyNumberFormat="1" applyFont="1" applyFill="1" applyBorder="1" applyAlignment="1">
      <alignment horizontal="distributed" vertical="center" indent="1"/>
    </xf>
    <xf numFmtId="166" fontId="5" fillId="5" borderId="36" xfId="1" applyNumberFormat="1" applyFont="1" applyFill="1" applyBorder="1" applyAlignment="1">
      <alignment horizontal="distributed" vertical="center" indent="1"/>
    </xf>
    <xf numFmtId="166" fontId="5" fillId="5" borderId="39" xfId="1" applyNumberFormat="1" applyFont="1" applyFill="1" applyBorder="1" applyAlignment="1">
      <alignment horizontal="distributed" vertical="center" indent="1"/>
    </xf>
    <xf numFmtId="166" fontId="10" fillId="5" borderId="31" xfId="1" applyNumberFormat="1" applyFont="1" applyFill="1" applyBorder="1" applyAlignment="1">
      <alignment horizontal="distributed" vertical="center" indent="1"/>
    </xf>
    <xf numFmtId="166" fontId="36" fillId="5" borderId="11" xfId="1" applyNumberFormat="1" applyFont="1" applyFill="1" applyBorder="1" applyAlignment="1">
      <alignment horizontal="distributed" vertical="center" indent="1"/>
    </xf>
    <xf numFmtId="166" fontId="5" fillId="0" borderId="34" xfId="1" applyNumberFormat="1" applyFont="1" applyFill="1" applyBorder="1" applyAlignment="1">
      <alignment horizontal="distributed" vertical="center" indent="1"/>
    </xf>
    <xf numFmtId="166" fontId="5" fillId="0" borderId="6" xfId="1" applyNumberFormat="1" applyFont="1" applyFill="1" applyBorder="1" applyAlignment="1">
      <alignment horizontal="distributed" vertical="center" indent="1"/>
    </xf>
    <xf numFmtId="166" fontId="5" fillId="0" borderId="93" xfId="1" applyNumberFormat="1" applyFont="1" applyFill="1" applyBorder="1" applyAlignment="1">
      <alignment horizontal="distributed" vertical="center" indent="1"/>
    </xf>
    <xf numFmtId="166" fontId="5" fillId="5" borderId="41" xfId="1" applyNumberFormat="1" applyFont="1" applyFill="1" applyBorder="1" applyAlignment="1">
      <alignment horizontal="distributed" vertical="center" indent="1"/>
    </xf>
    <xf numFmtId="166" fontId="5" fillId="5" borderId="41" xfId="3" applyNumberFormat="1" applyFont="1" applyFill="1" applyBorder="1" applyAlignment="1">
      <alignment horizontal="distributed" vertical="center" indent="1"/>
    </xf>
    <xf numFmtId="166" fontId="5" fillId="5" borderId="21" xfId="3" applyNumberFormat="1" applyFont="1" applyFill="1" applyBorder="1" applyAlignment="1">
      <alignment horizontal="distributed" vertical="center" indent="1"/>
    </xf>
    <xf numFmtId="166" fontId="5" fillId="0" borderId="41" xfId="3" applyNumberFormat="1" applyFont="1" applyFill="1" applyBorder="1" applyAlignment="1">
      <alignment horizontal="distributed" vertical="center" indent="1"/>
    </xf>
    <xf numFmtId="166" fontId="5" fillId="0" borderId="38" xfId="3" applyNumberFormat="1" applyFont="1" applyFill="1" applyBorder="1" applyAlignment="1">
      <alignment horizontal="distributed" vertical="center" indent="1"/>
    </xf>
    <xf numFmtId="166" fontId="5" fillId="0" borderId="42" xfId="3" applyNumberFormat="1" applyFont="1" applyFill="1" applyBorder="1" applyAlignment="1">
      <alignment horizontal="distributed" vertical="center" indent="1"/>
    </xf>
    <xf numFmtId="166" fontId="5" fillId="0" borderId="21" xfId="3" applyNumberFormat="1" applyFont="1" applyFill="1" applyBorder="1" applyAlignment="1">
      <alignment horizontal="distributed" vertical="center" indent="1"/>
    </xf>
    <xf numFmtId="166" fontId="5" fillId="0" borderId="11" xfId="3" applyNumberFormat="1" applyFont="1" applyFill="1" applyBorder="1" applyAlignment="1">
      <alignment horizontal="distributed" vertical="center" indent="1"/>
    </xf>
    <xf numFmtId="166" fontId="5" fillId="0" borderId="22" xfId="3" applyNumberFormat="1" applyFont="1" applyFill="1" applyBorder="1" applyAlignment="1">
      <alignment horizontal="distributed" vertical="center" indent="1"/>
    </xf>
    <xf numFmtId="166" fontId="10" fillId="0" borderId="31" xfId="3" applyNumberFormat="1" applyFont="1" applyFill="1" applyBorder="1" applyAlignment="1">
      <alignment horizontal="distributed" vertical="center" indent="1"/>
    </xf>
    <xf numFmtId="166" fontId="10" fillId="0" borderId="32" xfId="3" applyNumberFormat="1" applyFont="1" applyFill="1" applyBorder="1" applyAlignment="1">
      <alignment horizontal="distributed" vertical="center" indent="1"/>
    </xf>
    <xf numFmtId="166" fontId="10" fillId="0" borderId="33" xfId="3" applyNumberFormat="1" applyFont="1" applyFill="1" applyBorder="1" applyAlignment="1">
      <alignment horizontal="distributed" vertical="center" indent="1"/>
    </xf>
    <xf numFmtId="166" fontId="5" fillId="0" borderId="41" xfId="4" applyNumberFormat="1" applyFont="1" applyFill="1" applyBorder="1" applyAlignment="1">
      <alignment horizontal="distributed" vertical="center" indent="1"/>
    </xf>
    <xf numFmtId="166" fontId="5" fillId="0" borderId="38" xfId="4" applyNumberFormat="1" applyFont="1" applyFill="1" applyBorder="1" applyAlignment="1">
      <alignment horizontal="distributed" vertical="center" indent="1"/>
    </xf>
    <xf numFmtId="166" fontId="5" fillId="0" borderId="42" xfId="4" applyNumberFormat="1" applyFont="1" applyFill="1" applyBorder="1" applyAlignment="1">
      <alignment horizontal="distributed" vertical="center" indent="1"/>
    </xf>
    <xf numFmtId="166" fontId="5" fillId="0" borderId="43" xfId="4" applyNumberFormat="1" applyFont="1" applyFill="1" applyBorder="1" applyAlignment="1">
      <alignment horizontal="distributed" vertical="center" indent="1"/>
    </xf>
    <xf numFmtId="166" fontId="5" fillId="0" borderId="39" xfId="4" applyNumberFormat="1" applyFont="1" applyFill="1" applyBorder="1" applyAlignment="1">
      <alignment horizontal="distributed" vertical="center" indent="1"/>
    </xf>
    <xf numFmtId="166" fontId="5" fillId="0" borderId="44" xfId="4" applyNumberFormat="1" applyFont="1" applyFill="1" applyBorder="1" applyAlignment="1">
      <alignment horizontal="distributed" vertical="center" indent="1"/>
    </xf>
    <xf numFmtId="166" fontId="10" fillId="0" borderId="31" xfId="4" applyNumberFormat="1" applyFont="1" applyFill="1" applyBorder="1" applyAlignment="1">
      <alignment horizontal="distributed" vertical="center" indent="1"/>
    </xf>
    <xf numFmtId="166" fontId="5" fillId="0" borderId="32" xfId="4" applyNumberFormat="1" applyFont="1" applyFill="1" applyBorder="1" applyAlignment="1">
      <alignment horizontal="distributed" vertical="center" indent="1"/>
    </xf>
    <xf numFmtId="166" fontId="10" fillId="0" borderId="32" xfId="4" applyNumberFormat="1" applyFont="1" applyFill="1" applyBorder="1" applyAlignment="1">
      <alignment horizontal="distributed" vertical="center" indent="1"/>
    </xf>
    <xf numFmtId="166" fontId="10" fillId="0" borderId="33" xfId="4" applyNumberFormat="1" applyFont="1" applyFill="1" applyBorder="1" applyAlignment="1">
      <alignment horizontal="distributed" vertical="center" indent="1"/>
    </xf>
    <xf numFmtId="166" fontId="10" fillId="0" borderId="68" xfId="1" applyNumberFormat="1" applyFont="1" applyFill="1" applyBorder="1" applyAlignment="1">
      <alignment horizontal="distributed" vertical="center" indent="1"/>
    </xf>
    <xf numFmtId="166" fontId="10" fillId="0" borderId="69" xfId="1" applyNumberFormat="1" applyFont="1" applyFill="1" applyBorder="1" applyAlignment="1">
      <alignment horizontal="distributed" vertical="center" indent="1"/>
    </xf>
    <xf numFmtId="166" fontId="10" fillId="0" borderId="88" xfId="1" applyNumberFormat="1" applyFont="1" applyFill="1" applyBorder="1" applyAlignment="1">
      <alignment horizontal="distributed" vertical="center" indent="1"/>
    </xf>
    <xf numFmtId="3" fontId="5" fillId="0" borderId="3" xfId="0" applyNumberFormat="1" applyFont="1" applyFill="1" applyBorder="1" applyAlignment="1">
      <alignment horizontal="right" vertical="center"/>
    </xf>
    <xf numFmtId="3" fontId="5" fillId="3" borderId="41" xfId="0" applyNumberFormat="1" applyFont="1" applyFill="1" applyBorder="1" applyAlignment="1">
      <alignment vertical="center"/>
    </xf>
    <xf numFmtId="3" fontId="5" fillId="3" borderId="38" xfId="0" applyNumberFormat="1" applyFont="1" applyFill="1" applyBorder="1" applyAlignment="1">
      <alignment horizontal="center" vertical="center"/>
    </xf>
    <xf numFmtId="3" fontId="5" fillId="3" borderId="42" xfId="0" applyNumberFormat="1" applyFont="1" applyFill="1" applyBorder="1" applyAlignment="1">
      <alignment horizontal="center" vertical="center"/>
    </xf>
    <xf numFmtId="3" fontId="5" fillId="3" borderId="55" xfId="0" applyNumberFormat="1" applyFont="1" applyFill="1" applyBorder="1" applyAlignment="1">
      <alignment vertical="center"/>
    </xf>
    <xf numFmtId="3" fontId="5" fillId="3" borderId="77" xfId="0" applyNumberFormat="1" applyFont="1" applyFill="1" applyBorder="1" applyAlignment="1">
      <alignment horizontal="center" vertical="center"/>
    </xf>
    <xf numFmtId="3" fontId="5" fillId="3" borderId="83" xfId="0" applyNumberFormat="1" applyFont="1" applyFill="1" applyBorder="1" applyAlignment="1">
      <alignment horizontal="center"/>
    </xf>
    <xf numFmtId="3" fontId="5" fillId="3" borderId="43" xfId="0" applyNumberFormat="1" applyFont="1" applyFill="1" applyBorder="1" applyAlignment="1">
      <alignment vertical="center"/>
    </xf>
    <xf numFmtId="3" fontId="5" fillId="3" borderId="39" xfId="0" applyNumberFormat="1" applyFont="1" applyFill="1" applyBorder="1" applyAlignment="1">
      <alignment horizontal="center" vertical="center"/>
    </xf>
    <xf numFmtId="3" fontId="5" fillId="3" borderId="44" xfId="0" applyNumberFormat="1" applyFont="1" applyFill="1" applyBorder="1" applyAlignment="1">
      <alignment horizontal="center" vertical="center"/>
    </xf>
    <xf numFmtId="3" fontId="5" fillId="3" borderId="56" xfId="0" applyNumberFormat="1" applyFont="1" applyFill="1" applyBorder="1" applyAlignment="1">
      <alignment vertical="center"/>
    </xf>
    <xf numFmtId="3" fontId="5" fillId="3" borderId="70" xfId="0" applyNumberFormat="1" applyFont="1" applyFill="1" applyBorder="1" applyAlignment="1">
      <alignment horizontal="center" vertical="center"/>
    </xf>
    <xf numFmtId="3" fontId="5" fillId="3" borderId="84" xfId="0" applyNumberFormat="1" applyFont="1" applyFill="1" applyBorder="1" applyAlignment="1">
      <alignment horizontal="center"/>
    </xf>
    <xf numFmtId="3" fontId="5" fillId="3" borderId="31" xfId="0" applyNumberFormat="1" applyFont="1" applyFill="1" applyBorder="1" applyAlignment="1">
      <alignment vertical="center"/>
    </xf>
    <xf numFmtId="3" fontId="5" fillId="3" borderId="32" xfId="0" applyNumberFormat="1" applyFont="1" applyFill="1" applyBorder="1" applyAlignment="1">
      <alignment horizontal="center" vertical="center"/>
    </xf>
    <xf numFmtId="3" fontId="5" fillId="3" borderId="33" xfId="0" applyNumberFormat="1" applyFont="1" applyFill="1" applyBorder="1" applyAlignment="1">
      <alignment horizontal="center" vertical="center"/>
    </xf>
    <xf numFmtId="3" fontId="5" fillId="3" borderId="67" xfId="0" applyNumberFormat="1" applyFont="1" applyFill="1" applyBorder="1" applyAlignment="1">
      <alignment vertical="center"/>
    </xf>
    <xf numFmtId="3" fontId="5" fillId="3" borderId="86" xfId="0" applyNumberFormat="1" applyFont="1" applyFill="1" applyBorder="1" applyAlignment="1">
      <alignment vertical="center"/>
    </xf>
    <xf numFmtId="3" fontId="5" fillId="3" borderId="87" xfId="0" applyNumberFormat="1" applyFont="1" applyFill="1" applyBorder="1" applyAlignment="1">
      <alignment horizontal="center"/>
    </xf>
    <xf numFmtId="3" fontId="5" fillId="3" borderId="109" xfId="0" applyNumberFormat="1" applyFont="1" applyFill="1" applyBorder="1" applyAlignment="1">
      <alignment horizontal="center" vertical="center"/>
    </xf>
    <xf numFmtId="3" fontId="5" fillId="3" borderId="91" xfId="0" applyNumberFormat="1" applyFont="1" applyFill="1" applyBorder="1" applyAlignment="1">
      <alignment horizontal="center" vertical="center"/>
    </xf>
    <xf numFmtId="3" fontId="5" fillId="3" borderId="68" xfId="0" applyNumberFormat="1" applyFont="1" applyFill="1" applyBorder="1" applyAlignment="1">
      <alignment vertical="center"/>
    </xf>
    <xf numFmtId="3" fontId="5" fillId="3" borderId="69" xfId="0" applyNumberFormat="1" applyFont="1" applyFill="1" applyBorder="1" applyAlignment="1">
      <alignment horizontal="center" vertical="center"/>
    </xf>
    <xf numFmtId="3" fontId="5" fillId="3" borderId="88" xfId="0" applyNumberFormat="1" applyFont="1" applyFill="1" applyBorder="1" applyAlignment="1">
      <alignment horizontal="center" vertical="center"/>
    </xf>
    <xf numFmtId="3" fontId="5" fillId="3" borderId="57" xfId="0" applyNumberFormat="1" applyFont="1" applyFill="1" applyBorder="1" applyAlignment="1">
      <alignment vertical="center"/>
    </xf>
    <xf numFmtId="3" fontId="5" fillId="3" borderId="78" xfId="0" applyNumberFormat="1" applyFont="1" applyFill="1" applyBorder="1" applyAlignment="1">
      <alignment horizontal="center" vertical="center"/>
    </xf>
    <xf numFmtId="0" fontId="5" fillId="3" borderId="85" xfId="0" applyFont="1" applyFill="1" applyBorder="1" applyAlignment="1">
      <alignment horizontal="center"/>
    </xf>
    <xf numFmtId="166" fontId="5" fillId="3" borderId="41" xfId="1" applyNumberFormat="1" applyFont="1" applyFill="1" applyBorder="1" applyAlignment="1">
      <alignment horizontal="distributed" vertical="center" indent="1"/>
    </xf>
    <xf numFmtId="166" fontId="5" fillId="3" borderId="38" xfId="1" applyNumberFormat="1" applyFont="1" applyFill="1" applyBorder="1" applyAlignment="1">
      <alignment horizontal="distributed" vertical="center" indent="1"/>
    </xf>
    <xf numFmtId="166" fontId="5" fillId="3" borderId="42" xfId="1" applyNumberFormat="1" applyFont="1" applyFill="1" applyBorder="1" applyAlignment="1">
      <alignment horizontal="distributed" vertical="center" indent="1"/>
    </xf>
    <xf numFmtId="166" fontId="5" fillId="3" borderId="21" xfId="1" applyNumberFormat="1" applyFont="1" applyFill="1" applyBorder="1" applyAlignment="1">
      <alignment horizontal="distributed" vertical="center" indent="1"/>
    </xf>
    <xf numFmtId="166" fontId="5" fillId="3" borderId="11" xfId="1" applyNumberFormat="1" applyFont="1" applyFill="1" applyBorder="1" applyAlignment="1">
      <alignment horizontal="distributed" vertical="center" indent="1"/>
    </xf>
    <xf numFmtId="166" fontId="5" fillId="3" borderId="22" xfId="1" applyNumberFormat="1" applyFont="1" applyFill="1" applyBorder="1" applyAlignment="1">
      <alignment horizontal="distributed" vertical="center" indent="1"/>
    </xf>
    <xf numFmtId="166" fontId="10" fillId="3" borderId="31" xfId="1" applyNumberFormat="1" applyFont="1" applyFill="1" applyBorder="1" applyAlignment="1">
      <alignment horizontal="distributed" vertical="center" indent="1"/>
    </xf>
    <xf numFmtId="166" fontId="10" fillId="3" borderId="32" xfId="1" applyNumberFormat="1" applyFont="1" applyFill="1" applyBorder="1" applyAlignment="1">
      <alignment horizontal="distributed" vertical="center" indent="1"/>
    </xf>
    <xf numFmtId="166" fontId="10" fillId="3" borderId="33" xfId="1" applyNumberFormat="1" applyFont="1" applyFill="1" applyBorder="1" applyAlignment="1">
      <alignment horizontal="distributed" vertical="center" indent="1"/>
    </xf>
    <xf numFmtId="0" fontId="38" fillId="8" borderId="121" xfId="0" applyFont="1" applyFill="1" applyBorder="1" applyAlignment="1">
      <alignment vertical="center"/>
    </xf>
    <xf numFmtId="0" fontId="38" fillId="8" borderId="121" xfId="0" applyFont="1" applyFill="1" applyBorder="1" applyAlignment="1">
      <alignment horizontal="center" vertical="center"/>
    </xf>
    <xf numFmtId="0" fontId="38" fillId="8" borderId="121" xfId="0" applyFont="1" applyFill="1" applyBorder="1" applyAlignment="1">
      <alignment horizontal="center" vertical="center" wrapText="1"/>
    </xf>
    <xf numFmtId="0" fontId="38" fillId="8" borderId="122" xfId="0" applyFont="1" applyFill="1" applyBorder="1" applyAlignment="1">
      <alignment horizontal="center" vertical="center" wrapText="1"/>
    </xf>
    <xf numFmtId="0" fontId="38" fillId="8" borderId="123" xfId="0" applyFont="1" applyFill="1" applyBorder="1" applyAlignment="1">
      <alignment horizontal="left" vertical="center" wrapText="1"/>
    </xf>
    <xf numFmtId="166" fontId="0" fillId="0" borderId="0" xfId="0" applyNumberFormat="1"/>
    <xf numFmtId="9" fontId="10" fillId="5" borderId="51" xfId="0" applyNumberFormat="1" applyFont="1" applyFill="1" applyBorder="1" applyAlignment="1">
      <alignment horizontal="center" vertical="center"/>
    </xf>
    <xf numFmtId="0" fontId="5" fillId="3" borderId="9" xfId="0" applyFont="1" applyFill="1" applyBorder="1" applyAlignment="1">
      <alignment horizontal="center" vertical="top" wrapText="1"/>
    </xf>
    <xf numFmtId="0" fontId="5" fillId="3" borderId="10" xfId="0" applyFont="1" applyFill="1" applyBorder="1" applyAlignment="1">
      <alignment horizontal="center" vertical="top" wrapText="1"/>
    </xf>
    <xf numFmtId="0" fontId="38" fillId="9" borderId="121" xfId="0" applyFont="1" applyFill="1" applyBorder="1" applyAlignment="1">
      <alignment vertical="center"/>
    </xf>
    <xf numFmtId="0" fontId="38" fillId="9" borderId="121" xfId="0" applyFont="1" applyFill="1" applyBorder="1" applyAlignment="1">
      <alignment horizontal="center" vertical="center"/>
    </xf>
    <xf numFmtId="0" fontId="38" fillId="9" borderId="121" xfId="0" applyFont="1" applyFill="1" applyBorder="1" applyAlignment="1">
      <alignment horizontal="center" vertical="center" wrapText="1"/>
    </xf>
    <xf numFmtId="0" fontId="38" fillId="9" borderId="122" xfId="0" applyFont="1" applyFill="1" applyBorder="1" applyAlignment="1">
      <alignment horizontal="center" vertical="center" wrapText="1"/>
    </xf>
    <xf numFmtId="0" fontId="38" fillId="9" borderId="123" xfId="0" applyFont="1" applyFill="1" applyBorder="1" applyAlignment="1">
      <alignment horizontal="left" vertical="center" wrapText="1"/>
    </xf>
    <xf numFmtId="0" fontId="6" fillId="3" borderId="0" xfId="0" applyFont="1" applyFill="1" applyAlignment="1">
      <alignment horizontal="right" vertical="center"/>
    </xf>
    <xf numFmtId="0" fontId="22" fillId="3" borderId="0" xfId="0" applyFont="1" applyFill="1" applyAlignment="1">
      <alignment horizontal="right" vertical="center"/>
    </xf>
    <xf numFmtId="0" fontId="0" fillId="0" borderId="0" xfId="0" applyAlignment="1">
      <alignment horizontal="right" vertical="center"/>
    </xf>
    <xf numFmtId="3" fontId="5" fillId="5" borderId="30" xfId="0" applyNumberFormat="1" applyFont="1" applyFill="1" applyBorder="1" applyAlignment="1">
      <alignment horizontal="center" vertical="center"/>
    </xf>
    <xf numFmtId="3" fontId="5" fillId="5" borderId="38" xfId="3" applyNumberFormat="1" applyFont="1" applyFill="1" applyBorder="1" applyAlignment="1">
      <alignment horizontal="center" vertical="center"/>
    </xf>
    <xf numFmtId="3" fontId="5" fillId="5" borderId="42" xfId="3" applyNumberFormat="1" applyFont="1" applyFill="1" applyBorder="1" applyAlignment="1">
      <alignment horizontal="center" vertical="center"/>
    </xf>
    <xf numFmtId="3" fontId="5" fillId="5" borderId="41" xfId="3" applyNumberFormat="1" applyFont="1" applyFill="1" applyBorder="1" applyAlignment="1">
      <alignment horizontal="center" vertical="center"/>
    </xf>
    <xf numFmtId="3" fontId="5" fillId="5" borderId="22" xfId="3" applyNumberFormat="1" applyFont="1" applyFill="1" applyBorder="1" applyAlignment="1">
      <alignment horizontal="center" vertical="center"/>
    </xf>
    <xf numFmtId="3" fontId="5" fillId="5" borderId="21" xfId="3" applyNumberFormat="1" applyFont="1" applyFill="1" applyBorder="1" applyAlignment="1">
      <alignment horizontal="center" vertical="center"/>
    </xf>
    <xf numFmtId="3" fontId="10" fillId="5" borderId="32" xfId="3" applyNumberFormat="1" applyFont="1" applyFill="1" applyBorder="1" applyAlignment="1">
      <alignment horizontal="center" vertical="center"/>
    </xf>
    <xf numFmtId="3" fontId="10" fillId="5" borderId="125" xfId="3" applyNumberFormat="1" applyFont="1" applyFill="1" applyBorder="1" applyAlignment="1">
      <alignment horizontal="center" vertical="center"/>
    </xf>
    <xf numFmtId="3" fontId="10" fillId="5" borderId="33" xfId="3" applyNumberFormat="1" applyFont="1" applyFill="1" applyBorder="1" applyAlignment="1">
      <alignment horizontal="center" vertical="center"/>
    </xf>
    <xf numFmtId="3" fontId="10" fillId="5" borderId="31" xfId="3" applyNumberFormat="1" applyFont="1" applyFill="1" applyBorder="1" applyAlignment="1">
      <alignment horizontal="center" vertical="center"/>
    </xf>
    <xf numFmtId="3" fontId="5" fillId="5" borderId="0" xfId="0" applyNumberFormat="1" applyFont="1" applyFill="1" applyAlignment="1">
      <alignment horizontal="center" vertical="center"/>
    </xf>
    <xf numFmtId="0" fontId="38" fillId="5" borderId="121" xfId="0" applyFont="1" applyFill="1" applyBorder="1" applyAlignment="1">
      <alignment horizontal="center" vertical="center"/>
    </xf>
    <xf numFmtId="0" fontId="38" fillId="5" borderId="121" xfId="0" applyFont="1" applyFill="1" applyBorder="1" applyAlignment="1">
      <alignment horizontal="center" vertical="center" wrapText="1"/>
    </xf>
    <xf numFmtId="0" fontId="38" fillId="5" borderId="122" xfId="0" applyFont="1" applyFill="1" applyBorder="1" applyAlignment="1">
      <alignment horizontal="center" vertical="center" wrapText="1"/>
    </xf>
    <xf numFmtId="0" fontId="38" fillId="5" borderId="123" xfId="0" applyFont="1" applyFill="1" applyBorder="1" applyAlignment="1">
      <alignment horizontal="left" vertical="center" wrapText="1"/>
    </xf>
    <xf numFmtId="3" fontId="5" fillId="6" borderId="30" xfId="0" applyNumberFormat="1" applyFont="1" applyFill="1" applyBorder="1" applyAlignment="1">
      <alignment horizontal="center" vertical="center"/>
    </xf>
    <xf numFmtId="0" fontId="5" fillId="6" borderId="41" xfId="0" applyFont="1" applyFill="1" applyBorder="1" applyAlignment="1">
      <alignment horizontal="left" wrapText="1"/>
    </xf>
    <xf numFmtId="166" fontId="5" fillId="6" borderId="38" xfId="1" applyNumberFormat="1" applyFont="1" applyFill="1" applyBorder="1" applyAlignment="1">
      <alignment horizontal="distributed" vertical="top" indent="1"/>
    </xf>
    <xf numFmtId="166" fontId="5" fillId="6" borderId="42" xfId="1" applyNumberFormat="1" applyFont="1" applyFill="1" applyBorder="1" applyAlignment="1">
      <alignment horizontal="distributed" vertical="top" indent="1"/>
    </xf>
    <xf numFmtId="166" fontId="5" fillId="6" borderId="41" xfId="1" applyNumberFormat="1" applyFont="1" applyFill="1" applyBorder="1" applyAlignment="1">
      <alignment horizontal="distributed" vertical="center" indent="1"/>
    </xf>
    <xf numFmtId="166" fontId="5" fillId="6" borderId="38" xfId="1" applyNumberFormat="1" applyFont="1" applyFill="1" applyBorder="1" applyAlignment="1">
      <alignment horizontal="distributed" vertical="center" indent="1"/>
    </xf>
    <xf numFmtId="166" fontId="5" fillId="6" borderId="42" xfId="1" applyNumberFormat="1" applyFont="1" applyFill="1" applyBorder="1" applyAlignment="1">
      <alignment horizontal="distributed" vertical="center" indent="1"/>
    </xf>
    <xf numFmtId="0" fontId="5" fillId="6" borderId="43" xfId="0" applyFont="1" applyFill="1" applyBorder="1" applyAlignment="1">
      <alignment horizontal="left" wrapText="1"/>
    </xf>
    <xf numFmtId="166" fontId="5" fillId="6" borderId="11" xfId="1" applyNumberFormat="1" applyFont="1" applyFill="1" applyBorder="1" applyAlignment="1">
      <alignment horizontal="distributed" vertical="top" indent="1"/>
    </xf>
    <xf numFmtId="166" fontId="5" fillId="6" borderId="22" xfId="1" applyNumberFormat="1" applyFont="1" applyFill="1" applyBorder="1" applyAlignment="1">
      <alignment horizontal="distributed" vertical="top" indent="1"/>
    </xf>
    <xf numFmtId="166" fontId="5" fillId="6" borderId="21" xfId="1" applyNumberFormat="1" applyFont="1" applyFill="1" applyBorder="1" applyAlignment="1">
      <alignment horizontal="distributed" vertical="center" indent="1"/>
    </xf>
    <xf numFmtId="166" fontId="5" fillId="6" borderId="11" xfId="1" applyNumberFormat="1" applyFont="1" applyFill="1" applyBorder="1" applyAlignment="1">
      <alignment horizontal="distributed" vertical="center" indent="1"/>
    </xf>
    <xf numFmtId="166" fontId="5" fillId="6" borderId="22" xfId="1" applyNumberFormat="1" applyFont="1" applyFill="1" applyBorder="1" applyAlignment="1">
      <alignment horizontal="distributed" vertical="center" indent="1"/>
    </xf>
    <xf numFmtId="0" fontId="10" fillId="6" borderId="31" xfId="0" applyFont="1" applyFill="1" applyBorder="1" applyAlignment="1">
      <alignment horizontal="left" wrapText="1"/>
    </xf>
    <xf numFmtId="166" fontId="10" fillId="6" borderId="32" xfId="1" applyNumberFormat="1" applyFont="1" applyFill="1" applyBorder="1" applyAlignment="1">
      <alignment horizontal="distributed" vertical="top" indent="1"/>
    </xf>
    <xf numFmtId="166" fontId="10" fillId="6" borderId="33" xfId="1" applyNumberFormat="1" applyFont="1" applyFill="1" applyBorder="1" applyAlignment="1">
      <alignment horizontal="distributed" vertical="top" indent="1"/>
    </xf>
    <xf numFmtId="166" fontId="10" fillId="6" borderId="31" xfId="1" applyNumberFormat="1" applyFont="1" applyFill="1" applyBorder="1" applyAlignment="1">
      <alignment horizontal="distributed" vertical="center" indent="1"/>
    </xf>
    <xf numFmtId="166" fontId="10" fillId="6" borderId="32" xfId="1" applyNumberFormat="1" applyFont="1" applyFill="1" applyBorder="1" applyAlignment="1">
      <alignment horizontal="distributed" vertical="center" indent="1"/>
    </xf>
    <xf numFmtId="166" fontId="10" fillId="6" borderId="33" xfId="1" applyNumberFormat="1" applyFont="1" applyFill="1" applyBorder="1" applyAlignment="1">
      <alignment horizontal="distributed" vertical="center" indent="1"/>
    </xf>
    <xf numFmtId="0" fontId="5" fillId="6" borderId="53" xfId="0" applyFont="1" applyFill="1" applyBorder="1" applyAlignment="1">
      <alignment horizontal="left" vertical="top"/>
    </xf>
    <xf numFmtId="0" fontId="5" fillId="6" borderId="20" xfId="0" applyFont="1" applyFill="1" applyBorder="1" applyAlignment="1">
      <alignment horizontal="left" wrapText="1"/>
    </xf>
    <xf numFmtId="0" fontId="5" fillId="6" borderId="6" xfId="0" applyFont="1" applyFill="1" applyBorder="1" applyAlignment="1">
      <alignment horizontal="left" wrapText="1"/>
    </xf>
    <xf numFmtId="0" fontId="5" fillId="6" borderId="3" xfId="0" applyFont="1" applyFill="1" applyBorder="1" applyAlignment="1">
      <alignment horizontal="center" vertical="center" wrapText="1"/>
    </xf>
    <xf numFmtId="0" fontId="5" fillId="6" borderId="3" xfId="0" applyFont="1" applyFill="1" applyBorder="1" applyAlignment="1">
      <alignment vertical="center"/>
    </xf>
    <xf numFmtId="0" fontId="40" fillId="5" borderId="117" xfId="0" applyFont="1" applyFill="1" applyBorder="1" applyAlignment="1">
      <alignment horizontal="center" vertical="center"/>
    </xf>
    <xf numFmtId="0" fontId="40" fillId="5" borderId="117" xfId="0" applyFont="1" applyFill="1" applyBorder="1" applyAlignment="1">
      <alignment vertical="center"/>
    </xf>
    <xf numFmtId="0" fontId="40" fillId="5" borderId="117" xfId="0" applyFont="1" applyFill="1" applyBorder="1" applyAlignment="1">
      <alignment vertical="center" wrapText="1"/>
    </xf>
    <xf numFmtId="2" fontId="40" fillId="5" borderId="117" xfId="0" applyNumberFormat="1" applyFont="1" applyFill="1" applyBorder="1" applyAlignment="1">
      <alignment horizontal="center" vertical="center" wrapText="1"/>
    </xf>
    <xf numFmtId="1" fontId="40" fillId="5" borderId="117" xfId="0" applyNumberFormat="1" applyFont="1" applyFill="1" applyBorder="1" applyAlignment="1">
      <alignment horizontal="right" vertical="center"/>
    </xf>
    <xf numFmtId="2" fontId="40" fillId="5" borderId="117" xfId="0" applyNumberFormat="1" applyFont="1" applyFill="1" applyBorder="1" applyAlignment="1">
      <alignment horizontal="right" vertical="center" wrapText="1"/>
    </xf>
    <xf numFmtId="0" fontId="40" fillId="5" borderId="117" xfId="0" applyFont="1" applyFill="1" applyBorder="1" applyAlignment="1">
      <alignment horizontal="center" vertical="center" wrapText="1"/>
    </xf>
    <xf numFmtId="0" fontId="13" fillId="5" borderId="117" xfId="0" applyFont="1" applyFill="1" applyBorder="1" applyAlignment="1">
      <alignment horizontal="center" vertical="center"/>
    </xf>
    <xf numFmtId="0" fontId="13" fillId="5" borderId="117" xfId="0" applyFont="1" applyFill="1" applyBorder="1" applyAlignment="1">
      <alignment horizontal="left" vertical="center"/>
    </xf>
    <xf numFmtId="2" fontId="40" fillId="5" borderId="117" xfId="0" applyNumberFormat="1" applyFont="1" applyFill="1" applyBorder="1" applyAlignment="1">
      <alignment horizontal="left" vertical="center" wrapText="1"/>
    </xf>
    <xf numFmtId="2" fontId="40" fillId="5" borderId="117" xfId="0" applyNumberFormat="1" applyFont="1" applyFill="1" applyBorder="1" applyAlignment="1">
      <alignment vertical="top"/>
    </xf>
    <xf numFmtId="0" fontId="40" fillId="0" borderId="117" xfId="0" applyFont="1" applyBorder="1" applyAlignment="1">
      <alignment horizontal="center" vertical="center"/>
    </xf>
    <xf numFmtId="0" fontId="40" fillId="0" borderId="117" xfId="0" applyFont="1" applyBorder="1" applyAlignment="1">
      <alignment vertical="center"/>
    </xf>
    <xf numFmtId="0" fontId="40" fillId="0" borderId="117" xfId="0" applyFont="1" applyBorder="1" applyAlignment="1">
      <alignment vertical="center" wrapText="1"/>
    </xf>
    <xf numFmtId="0" fontId="41" fillId="0" borderId="117" xfId="2" applyFont="1" applyBorder="1" applyAlignment="1">
      <alignment vertical="center"/>
    </xf>
    <xf numFmtId="2" fontId="40" fillId="0" borderId="117" xfId="0" applyNumberFormat="1" applyFont="1" applyBorder="1" applyAlignment="1">
      <alignment horizontal="center" vertical="center" wrapText="1"/>
    </xf>
    <xf numFmtId="1" fontId="40" fillId="0" borderId="117" xfId="0" applyNumberFormat="1" applyFont="1" applyBorder="1" applyAlignment="1">
      <alignment horizontal="right" vertical="center"/>
    </xf>
    <xf numFmtId="2" fontId="40" fillId="0" borderId="117" xfId="0" applyNumberFormat="1" applyFont="1" applyBorder="1" applyAlignment="1">
      <alignment horizontal="right" vertical="center" wrapText="1"/>
    </xf>
    <xf numFmtId="0" fontId="13" fillId="0" borderId="117" xfId="0" applyFont="1" applyBorder="1" applyAlignment="1">
      <alignment horizontal="center" vertical="center"/>
    </xf>
    <xf numFmtId="0" fontId="13" fillId="0" borderId="117" xfId="0" applyFont="1" applyBorder="1" applyAlignment="1">
      <alignment horizontal="left" vertical="center"/>
    </xf>
    <xf numFmtId="0" fontId="13" fillId="0" borderId="117" xfId="0" applyFont="1" applyBorder="1" applyAlignment="1">
      <alignment horizontal="left" vertical="center" wrapText="1"/>
    </xf>
    <xf numFmtId="2" fontId="40" fillId="0" borderId="117" xfId="0" applyNumberFormat="1" applyFont="1" applyBorder="1" applyAlignment="1">
      <alignment vertical="top" wrapText="1"/>
    </xf>
    <xf numFmtId="0" fontId="41" fillId="5" borderId="117" xfId="2" applyFont="1" applyFill="1" applyBorder="1" applyAlignment="1">
      <alignment vertical="center"/>
    </xf>
    <xf numFmtId="0" fontId="13" fillId="5" borderId="117" xfId="0" applyFont="1" applyFill="1" applyBorder="1" applyAlignment="1">
      <alignment horizontal="left" vertical="center" wrapText="1"/>
    </xf>
    <xf numFmtId="2" fontId="40" fillId="0" borderId="117" xfId="0" applyNumberFormat="1" applyFont="1" applyFill="1" applyBorder="1" applyAlignment="1">
      <alignment horizontal="center" vertical="center" wrapText="1"/>
    </xf>
    <xf numFmtId="2" fontId="40" fillId="0" borderId="117" xfId="0" applyNumberFormat="1" applyFont="1" applyFill="1" applyBorder="1" applyAlignment="1">
      <alignment horizontal="right" vertical="center" wrapText="1"/>
    </xf>
    <xf numFmtId="2" fontId="40" fillId="0" borderId="117" xfId="0" applyNumberFormat="1" applyFont="1" applyFill="1" applyBorder="1" applyAlignment="1">
      <alignment vertical="top"/>
    </xf>
    <xf numFmtId="0" fontId="40" fillId="5" borderId="117" xfId="0" applyFont="1" applyFill="1" applyBorder="1"/>
    <xf numFmtId="2" fontId="40" fillId="0" borderId="117" xfId="0" applyNumberFormat="1" applyFont="1" applyBorder="1" applyAlignment="1">
      <alignment vertical="top"/>
    </xf>
    <xf numFmtId="0" fontId="40" fillId="0" borderId="0" xfId="5" applyFont="1" applyAlignment="1">
      <alignment vertical="center"/>
    </xf>
    <xf numFmtId="0" fontId="40" fillId="0" borderId="0" xfId="5" applyFont="1" applyAlignment="1">
      <alignment vertical="center" wrapText="1"/>
    </xf>
    <xf numFmtId="0" fontId="41" fillId="0" borderId="0" xfId="2" applyFont="1" applyAlignment="1">
      <alignment vertical="center"/>
    </xf>
    <xf numFmtId="2" fontId="40" fillId="0" borderId="0" xfId="5" applyNumberFormat="1" applyFont="1" applyFill="1" applyAlignment="1">
      <alignment horizontal="center" vertical="center" wrapText="1"/>
    </xf>
    <xf numFmtId="1" fontId="40" fillId="0" borderId="117" xfId="0" applyNumberFormat="1" applyFont="1" applyFill="1" applyBorder="1" applyAlignment="1">
      <alignment horizontal="right" vertical="center"/>
    </xf>
    <xf numFmtId="0" fontId="13" fillId="0" borderId="0" xfId="5" applyFont="1" applyAlignment="1">
      <alignment horizontal="center" vertical="center"/>
    </xf>
    <xf numFmtId="0" fontId="13" fillId="0" borderId="0" xfId="5" applyFont="1" applyAlignment="1">
      <alignment horizontal="left" vertical="center"/>
    </xf>
    <xf numFmtId="2" fontId="40" fillId="0" borderId="120" xfId="5" applyNumberFormat="1" applyFont="1" applyFill="1" applyBorder="1" applyAlignment="1">
      <alignment vertical="top"/>
    </xf>
    <xf numFmtId="0" fontId="13" fillId="5" borderId="117" xfId="0" applyFont="1" applyFill="1" applyBorder="1" applyAlignment="1">
      <alignment horizontal="center" vertical="center" wrapText="1"/>
    </xf>
    <xf numFmtId="2" fontId="40" fillId="5" borderId="117" xfId="0" applyNumberFormat="1" applyFont="1" applyFill="1" applyBorder="1" applyAlignment="1">
      <alignment vertical="top" wrapText="1"/>
    </xf>
    <xf numFmtId="0" fontId="42" fillId="0" borderId="117" xfId="2" applyFont="1" applyBorder="1" applyAlignment="1">
      <alignment vertical="center"/>
    </xf>
    <xf numFmtId="0" fontId="40" fillId="0" borderId="117" xfId="0" applyFont="1" applyBorder="1"/>
    <xf numFmtId="0" fontId="13" fillId="0" borderId="117" xfId="0" applyFont="1" applyBorder="1" applyAlignment="1">
      <alignment vertical="center"/>
    </xf>
    <xf numFmtId="0" fontId="13" fillId="0" borderId="117" xfId="0" applyFont="1" applyBorder="1" applyAlignment="1">
      <alignment vertical="center" wrapText="1"/>
    </xf>
    <xf numFmtId="0" fontId="40" fillId="0" borderId="0" xfId="0" applyFont="1" applyAlignment="1">
      <alignment vertical="center"/>
    </xf>
    <xf numFmtId="0" fontId="40" fillId="0" borderId="0" xfId="0" applyFont="1" applyAlignment="1">
      <alignment vertical="center" wrapText="1"/>
    </xf>
    <xf numFmtId="2" fontId="40" fillId="0" borderId="0" xfId="0" applyNumberFormat="1" applyFont="1" applyAlignment="1">
      <alignment horizontal="center" vertical="center" wrapText="1"/>
    </xf>
    <xf numFmtId="1" fontId="40" fillId="0" borderId="0" xfId="0" applyNumberFormat="1" applyFont="1" applyAlignment="1">
      <alignment horizontal="right" vertical="center"/>
    </xf>
    <xf numFmtId="2" fontId="40" fillId="0" borderId="0" xfId="0" applyNumberFormat="1" applyFont="1" applyAlignment="1">
      <alignment horizontal="right" vertical="center" wrapText="1"/>
    </xf>
    <xf numFmtId="0" fontId="13" fillId="0" borderId="0" xfId="0" applyFont="1" applyAlignment="1">
      <alignment horizontal="center" vertical="center"/>
    </xf>
    <xf numFmtId="0" fontId="13" fillId="0" borderId="0" xfId="0" applyFont="1" applyAlignment="1">
      <alignment vertical="center"/>
    </xf>
    <xf numFmtId="0" fontId="13" fillId="0" borderId="0" xfId="0" applyFont="1" applyAlignment="1">
      <alignment vertical="center" wrapText="1"/>
    </xf>
    <xf numFmtId="2" fontId="40" fillId="0" borderId="120" xfId="0" applyNumberFormat="1" applyFont="1" applyBorder="1" applyAlignment="1">
      <alignment vertical="top" wrapText="1"/>
    </xf>
    <xf numFmtId="0" fontId="42" fillId="0" borderId="0" xfId="2" applyFont="1" applyAlignment="1">
      <alignment vertical="center"/>
    </xf>
    <xf numFmtId="0" fontId="40" fillId="0" borderId="0" xfId="5" applyFont="1"/>
    <xf numFmtId="1" fontId="40" fillId="0" borderId="0" xfId="5" applyNumberFormat="1" applyFont="1" applyAlignment="1">
      <alignment horizontal="right" vertical="center"/>
    </xf>
    <xf numFmtId="2" fontId="40" fillId="0" borderId="0" xfId="5" applyNumberFormat="1" applyFont="1" applyFill="1" applyAlignment="1">
      <alignment horizontal="right" vertical="center" wrapText="1"/>
    </xf>
    <xf numFmtId="0" fontId="40" fillId="0" borderId="0" xfId="5" applyFont="1" applyAlignment="1">
      <alignment horizontal="center" vertical="center"/>
    </xf>
    <xf numFmtId="0" fontId="40" fillId="5" borderId="0" xfId="0" applyFont="1" applyFill="1" applyAlignment="1">
      <alignment horizontal="center" vertical="center"/>
    </xf>
    <xf numFmtId="0" fontId="40" fillId="5" borderId="0" xfId="0" applyFont="1" applyFill="1" applyAlignment="1">
      <alignment vertical="center"/>
    </xf>
    <xf numFmtId="0" fontId="40" fillId="5" borderId="0" xfId="0" applyFont="1" applyFill="1" applyAlignment="1">
      <alignment vertical="center" wrapText="1"/>
    </xf>
    <xf numFmtId="2" fontId="40" fillId="5" borderId="0" xfId="0" applyNumberFormat="1" applyFont="1" applyFill="1" applyAlignment="1">
      <alignment horizontal="center" vertical="center" wrapText="1"/>
    </xf>
    <xf numFmtId="1" fontId="40" fillId="5" borderId="0" xfId="0" applyNumberFormat="1" applyFont="1" applyFill="1" applyAlignment="1">
      <alignment horizontal="right" vertical="center"/>
    </xf>
    <xf numFmtId="2" fontId="40" fillId="5" borderId="0" xfId="0" applyNumberFormat="1" applyFont="1" applyFill="1" applyAlignment="1">
      <alignment horizontal="right" vertical="center" wrapText="1"/>
    </xf>
    <xf numFmtId="0" fontId="13" fillId="5" borderId="0" xfId="0" applyFont="1" applyFill="1" applyAlignment="1">
      <alignment horizontal="center" vertical="center"/>
    </xf>
    <xf numFmtId="0" fontId="13" fillId="5" borderId="0" xfId="0" applyFont="1" applyFill="1" applyAlignment="1">
      <alignment vertical="center"/>
    </xf>
    <xf numFmtId="2" fontId="40" fillId="5" borderId="120" xfId="0" applyNumberFormat="1" applyFont="1" applyFill="1" applyBorder="1" applyAlignment="1">
      <alignment vertical="top" wrapText="1"/>
    </xf>
    <xf numFmtId="2" fontId="40" fillId="0" borderId="120" xfId="0" applyNumberFormat="1" applyFont="1" applyBorder="1" applyAlignment="1">
      <alignment vertical="top"/>
    </xf>
    <xf numFmtId="0" fontId="40" fillId="0" borderId="0" xfId="0" applyFont="1" applyAlignment="1">
      <alignment horizontal="center" vertical="center"/>
    </xf>
    <xf numFmtId="1" fontId="40" fillId="0" borderId="0" xfId="0" applyNumberFormat="1" applyFont="1" applyAlignment="1">
      <alignment vertical="center"/>
    </xf>
    <xf numFmtId="2" fontId="40" fillId="0" borderId="0" xfId="0" applyNumberFormat="1" applyFont="1" applyAlignment="1">
      <alignment vertical="center" wrapText="1"/>
    </xf>
    <xf numFmtId="2" fontId="40" fillId="0" borderId="117" xfId="0" applyNumberFormat="1" applyFont="1" applyFill="1" applyBorder="1" applyAlignment="1">
      <alignment vertical="top" wrapText="1"/>
    </xf>
    <xf numFmtId="0" fontId="13" fillId="0" borderId="117" xfId="0" applyFont="1" applyBorder="1" applyAlignment="1">
      <alignment horizontal="center" vertical="center" wrapText="1"/>
    </xf>
    <xf numFmtId="0" fontId="13" fillId="0" borderId="117" xfId="0" applyFont="1" applyBorder="1" applyAlignment="1">
      <alignment vertical="top" wrapText="1"/>
    </xf>
    <xf numFmtId="2" fontId="40" fillId="0" borderId="117" xfId="0" applyNumberFormat="1" applyFont="1" applyBorder="1" applyAlignment="1">
      <alignment horizontal="center" wrapText="1"/>
    </xf>
    <xf numFmtId="0" fontId="13" fillId="0" borderId="0" xfId="5" applyFont="1"/>
    <xf numFmtId="0" fontId="13" fillId="0" borderId="117" xfId="0" applyFont="1" applyBorder="1"/>
    <xf numFmtId="0" fontId="41" fillId="5" borderId="0" xfId="2" applyFont="1" applyFill="1" applyAlignment="1">
      <alignment vertical="center"/>
    </xf>
    <xf numFmtId="49" fontId="13" fillId="0" borderId="117" xfId="0" applyNumberFormat="1" applyFont="1" applyBorder="1"/>
    <xf numFmtId="3" fontId="5" fillId="5" borderId="9" xfId="1" applyNumberFormat="1" applyFont="1" applyFill="1" applyBorder="1" applyAlignment="1">
      <alignment horizontal="right" vertical="center" indent="2"/>
    </xf>
    <xf numFmtId="3" fontId="5" fillId="5" borderId="80" xfId="1" applyNumberFormat="1" applyFont="1" applyFill="1" applyBorder="1" applyAlignment="1">
      <alignment horizontal="right" vertical="center" indent="2"/>
    </xf>
    <xf numFmtId="3" fontId="5" fillId="0" borderId="9" xfId="1" applyNumberFormat="1" applyFont="1" applyFill="1" applyBorder="1" applyAlignment="1">
      <alignment horizontal="right" vertical="center" indent="2"/>
    </xf>
    <xf numFmtId="3" fontId="5" fillId="0" borderId="79" xfId="1" applyNumberFormat="1" applyFont="1" applyFill="1" applyBorder="1" applyAlignment="1">
      <alignment horizontal="right" vertical="center" indent="2"/>
    </xf>
    <xf numFmtId="3" fontId="5" fillId="5" borderId="9" xfId="3" applyNumberFormat="1" applyFont="1" applyFill="1" applyBorder="1" applyAlignment="1">
      <alignment horizontal="right" vertical="center" indent="2"/>
    </xf>
    <xf numFmtId="3" fontId="5" fillId="5" borderId="80" xfId="3" applyNumberFormat="1" applyFont="1" applyFill="1" applyBorder="1" applyAlignment="1">
      <alignment horizontal="right" vertical="center" indent="2"/>
    </xf>
    <xf numFmtId="3" fontId="5" fillId="0" borderId="9" xfId="3" applyNumberFormat="1" applyFont="1" applyFill="1" applyBorder="1" applyAlignment="1">
      <alignment horizontal="right" vertical="center" indent="2"/>
    </xf>
    <xf numFmtId="3" fontId="5" fillId="0" borderId="79" xfId="3" applyNumberFormat="1" applyFont="1" applyFill="1" applyBorder="1" applyAlignment="1">
      <alignment horizontal="right" vertical="center" indent="2"/>
    </xf>
    <xf numFmtId="3" fontId="5" fillId="0" borderId="25" xfId="1" applyNumberFormat="1" applyFont="1" applyFill="1" applyBorder="1" applyAlignment="1">
      <alignment horizontal="right" vertical="center" indent="2"/>
    </xf>
    <xf numFmtId="3" fontId="38" fillId="0" borderId="9" xfId="3" applyNumberFormat="1" applyFont="1" applyFill="1" applyBorder="1" applyAlignment="1">
      <alignment horizontal="right" vertical="center" indent="2"/>
    </xf>
    <xf numFmtId="3" fontId="5" fillId="0" borderId="25" xfId="3" applyNumberFormat="1" applyFont="1" applyFill="1" applyBorder="1" applyAlignment="1">
      <alignment horizontal="right" vertical="center" indent="2"/>
    </xf>
    <xf numFmtId="3" fontId="5" fillId="0" borderId="47" xfId="1" applyNumberFormat="1" applyFont="1" applyFill="1" applyBorder="1" applyAlignment="1">
      <alignment horizontal="right" vertical="center" indent="2"/>
    </xf>
    <xf numFmtId="3" fontId="5" fillId="0" borderId="54" xfId="1" applyNumberFormat="1" applyFont="1" applyFill="1" applyBorder="1" applyAlignment="1">
      <alignment horizontal="right" vertical="center" indent="2"/>
    </xf>
    <xf numFmtId="0" fontId="10" fillId="0" borderId="126" xfId="0" applyFont="1" applyBorder="1"/>
    <xf numFmtId="0" fontId="10" fillId="0" borderId="127" xfId="0" applyFont="1" applyBorder="1"/>
    <xf numFmtId="165" fontId="10" fillId="0" borderId="127" xfId="0" applyNumberFormat="1" applyFont="1" applyBorder="1"/>
    <xf numFmtId="3" fontId="10" fillId="0" borderId="128" xfId="0" applyNumberFormat="1" applyFont="1" applyBorder="1" applyAlignment="1">
      <alignment horizontal="right" indent="2"/>
    </xf>
    <xf numFmtId="0" fontId="5" fillId="0" borderId="126" xfId="0" applyFont="1" applyBorder="1"/>
    <xf numFmtId="0" fontId="5" fillId="0" borderId="127" xfId="0" applyFont="1" applyBorder="1"/>
    <xf numFmtId="166" fontId="10" fillId="0" borderId="128" xfId="0" applyNumberFormat="1" applyFont="1" applyBorder="1"/>
    <xf numFmtId="166" fontId="10" fillId="6" borderId="42" xfId="1" applyNumberFormat="1" applyFont="1" applyFill="1" applyBorder="1" applyAlignment="1">
      <alignment horizontal="distributed" vertical="center" indent="1"/>
    </xf>
    <xf numFmtId="166" fontId="10" fillId="6" borderId="22" xfId="1" applyNumberFormat="1" applyFont="1" applyFill="1" applyBorder="1" applyAlignment="1">
      <alignment horizontal="distributed" vertical="center" indent="1"/>
    </xf>
    <xf numFmtId="0" fontId="6" fillId="0" borderId="0" xfId="0" applyFont="1" applyAlignment="1">
      <alignment vertical="center" wrapText="1"/>
    </xf>
    <xf numFmtId="0" fontId="43" fillId="0" borderId="0" xfId="2" applyFont="1" applyAlignment="1">
      <alignment vertical="center"/>
    </xf>
    <xf numFmtId="2" fontId="6" fillId="0" borderId="0" xfId="0" applyNumberFormat="1" applyFont="1" applyAlignment="1">
      <alignment horizontal="center" vertical="center" wrapText="1"/>
    </xf>
    <xf numFmtId="2" fontId="18" fillId="0" borderId="0" xfId="0" applyNumberFormat="1" applyFont="1" applyAlignment="1">
      <alignment horizontal="center" vertical="center" wrapText="1"/>
    </xf>
    <xf numFmtId="0" fontId="5" fillId="0" borderId="0" xfId="0" applyFont="1" applyAlignment="1">
      <alignment horizontal="left" vertical="center"/>
    </xf>
    <xf numFmtId="2" fontId="18" fillId="0" borderId="120" xfId="0" applyNumberFormat="1" applyFont="1" applyBorder="1" applyAlignment="1">
      <alignment vertical="top"/>
    </xf>
    <xf numFmtId="9" fontId="5" fillId="0" borderId="41" xfId="0" applyNumberFormat="1" applyFont="1" applyFill="1" applyBorder="1" applyAlignment="1">
      <alignment vertical="center"/>
    </xf>
    <xf numFmtId="10" fontId="5" fillId="0" borderId="38" xfId="0" applyNumberFormat="1" applyFont="1" applyFill="1" applyBorder="1" applyAlignment="1">
      <alignment horizontal="center" vertical="center"/>
    </xf>
    <xf numFmtId="10" fontId="5" fillId="0" borderId="42" xfId="1" applyNumberFormat="1" applyFont="1" applyFill="1" applyBorder="1" applyAlignment="1">
      <alignment horizontal="center" vertical="center"/>
    </xf>
    <xf numFmtId="9" fontId="5" fillId="0" borderId="43" xfId="0" applyNumberFormat="1" applyFont="1" applyFill="1" applyBorder="1" applyAlignment="1">
      <alignment vertical="center"/>
    </xf>
    <xf numFmtId="10" fontId="5" fillId="0" borderId="39" xfId="0" applyNumberFormat="1" applyFont="1" applyFill="1" applyBorder="1" applyAlignment="1">
      <alignment horizontal="center" vertical="center"/>
    </xf>
    <xf numFmtId="10" fontId="5" fillId="0" borderId="44" xfId="1" applyNumberFormat="1" applyFont="1" applyFill="1" applyBorder="1" applyAlignment="1">
      <alignment horizontal="center" vertical="center"/>
    </xf>
    <xf numFmtId="10" fontId="5" fillId="0" borderId="37" xfId="1" applyNumberFormat="1" applyFont="1" applyFill="1" applyBorder="1" applyAlignment="1">
      <alignment horizontal="center" vertical="center"/>
    </xf>
    <xf numFmtId="9" fontId="10" fillId="0" borderId="49" xfId="0" applyNumberFormat="1" applyFont="1" applyFill="1" applyBorder="1" applyAlignment="1">
      <alignment horizontal="left" vertical="center"/>
    </xf>
    <xf numFmtId="9" fontId="10" fillId="0" borderId="50" xfId="0" applyNumberFormat="1" applyFont="1" applyFill="1" applyBorder="1" applyAlignment="1">
      <alignment horizontal="center" vertical="center"/>
    </xf>
    <xf numFmtId="9" fontId="10" fillId="0" borderId="52" xfId="0" applyNumberFormat="1" applyFont="1" applyFill="1" applyBorder="1" applyAlignment="1">
      <alignment horizontal="center" vertical="center"/>
    </xf>
    <xf numFmtId="10" fontId="5" fillId="5" borderId="115" xfId="1" applyNumberFormat="1" applyFont="1" applyFill="1" applyBorder="1" applyAlignment="1">
      <alignment horizontal="center" vertical="center"/>
    </xf>
    <xf numFmtId="10" fontId="5" fillId="5" borderId="115" xfId="0" applyNumberFormat="1" applyFont="1" applyFill="1" applyBorder="1" applyAlignment="1">
      <alignment horizontal="center" vertical="center"/>
    </xf>
    <xf numFmtId="10" fontId="5" fillId="5" borderId="116" xfId="1" applyNumberFormat="1" applyFont="1" applyFill="1" applyBorder="1" applyAlignment="1">
      <alignment horizontal="center" vertical="center"/>
    </xf>
    <xf numFmtId="10" fontId="5" fillId="5" borderId="114" xfId="0" applyNumberFormat="1" applyFont="1" applyFill="1" applyBorder="1" applyAlignment="1">
      <alignment horizontal="center" vertical="center"/>
    </xf>
    <xf numFmtId="10" fontId="5" fillId="0" borderId="42" xfId="3" applyNumberFormat="1" applyFont="1" applyFill="1" applyBorder="1" applyAlignment="1">
      <alignment horizontal="center" vertical="center"/>
    </xf>
    <xf numFmtId="10" fontId="5" fillId="0" borderId="44" xfId="3" applyNumberFormat="1" applyFont="1" applyFill="1" applyBorder="1" applyAlignment="1">
      <alignment horizontal="center" vertical="center"/>
    </xf>
    <xf numFmtId="10" fontId="5" fillId="0" borderId="37" xfId="3" applyNumberFormat="1" applyFont="1" applyFill="1" applyBorder="1" applyAlignment="1">
      <alignment horizontal="center" vertical="center"/>
    </xf>
    <xf numFmtId="10" fontId="5" fillId="0" borderId="36" xfId="0" applyNumberFormat="1" applyFont="1" applyFill="1" applyBorder="1" applyAlignment="1">
      <alignment horizontal="center" vertical="center"/>
    </xf>
    <xf numFmtId="10" fontId="5" fillId="0" borderId="91" xfId="0" applyNumberFormat="1" applyFont="1" applyFill="1" applyBorder="1" applyAlignment="1">
      <alignment horizontal="center" vertical="center"/>
    </xf>
    <xf numFmtId="9" fontId="10" fillId="0" borderId="105" xfId="0" applyNumberFormat="1" applyFont="1" applyFill="1" applyBorder="1" applyAlignment="1">
      <alignment horizontal="left" vertical="center"/>
    </xf>
    <xf numFmtId="9" fontId="10" fillId="0" borderId="106" xfId="0" applyNumberFormat="1" applyFont="1" applyFill="1" applyBorder="1" applyAlignment="1">
      <alignment horizontal="center" vertical="center"/>
    </xf>
    <xf numFmtId="9" fontId="10" fillId="0" borderId="107" xfId="0" applyNumberFormat="1" applyFont="1" applyFill="1" applyBorder="1" applyAlignment="1">
      <alignment horizontal="center" vertical="center"/>
    </xf>
    <xf numFmtId="0" fontId="39" fillId="6" borderId="9" xfId="0" applyFont="1" applyFill="1" applyBorder="1" applyAlignment="1">
      <alignment horizontal="left" vertical="top" wrapText="1"/>
    </xf>
    <xf numFmtId="3" fontId="39" fillId="6" borderId="9" xfId="0" applyNumberFormat="1" applyFont="1" applyFill="1" applyBorder="1" applyAlignment="1">
      <alignment horizontal="center" vertical="top" wrapText="1"/>
    </xf>
    <xf numFmtId="3" fontId="39" fillId="6" borderId="9" xfId="1" applyNumberFormat="1" applyFont="1" applyFill="1" applyBorder="1" applyAlignment="1">
      <alignment horizontal="center" vertical="center"/>
    </xf>
    <xf numFmtId="3" fontId="39" fillId="6" borderId="13" xfId="1" applyNumberFormat="1" applyFont="1" applyFill="1" applyBorder="1" applyAlignment="1">
      <alignment horizontal="center" vertical="center"/>
    </xf>
    <xf numFmtId="0" fontId="39" fillId="6" borderId="10" xfId="0" applyFont="1" applyFill="1" applyBorder="1" applyAlignment="1">
      <alignment horizontal="left" vertical="top" wrapText="1"/>
    </xf>
    <xf numFmtId="3" fontId="39" fillId="6" borderId="10" xfId="0" applyNumberFormat="1" applyFont="1" applyFill="1" applyBorder="1" applyAlignment="1">
      <alignment horizontal="center" vertical="top" wrapText="1"/>
    </xf>
    <xf numFmtId="3" fontId="39" fillId="6" borderId="10" xfId="1" applyNumberFormat="1" applyFont="1" applyFill="1" applyBorder="1" applyAlignment="1">
      <alignment horizontal="center" vertical="center"/>
    </xf>
    <xf numFmtId="3" fontId="39" fillId="6" borderId="27" xfId="1" applyNumberFormat="1" applyFont="1" applyFill="1" applyBorder="1" applyAlignment="1">
      <alignment horizontal="center" vertical="center"/>
    </xf>
    <xf numFmtId="0" fontId="7" fillId="4" borderId="0" xfId="0" applyFont="1" applyFill="1" applyAlignment="1">
      <alignment vertical="top" wrapText="1"/>
    </xf>
    <xf numFmtId="0" fontId="7" fillId="4" borderId="0" xfId="0" applyFont="1" applyFill="1" applyAlignment="1">
      <alignment vertical="top"/>
    </xf>
    <xf numFmtId="10" fontId="5" fillId="0" borderId="38" xfId="3" applyNumberFormat="1" applyFont="1" applyFill="1" applyBorder="1" applyAlignment="1">
      <alignment horizontal="center" vertical="center"/>
    </xf>
    <xf numFmtId="10" fontId="5" fillId="0" borderId="83" xfId="3" applyNumberFormat="1" applyFont="1" applyFill="1" applyBorder="1" applyAlignment="1">
      <alignment horizontal="center" vertical="center"/>
    </xf>
    <xf numFmtId="10" fontId="5" fillId="0" borderId="39" xfId="3" applyNumberFormat="1" applyFont="1" applyFill="1" applyBorder="1" applyAlignment="1">
      <alignment horizontal="center" vertical="center"/>
    </xf>
    <xf numFmtId="10" fontId="5" fillId="0" borderId="84" xfId="3" applyNumberFormat="1" applyFont="1" applyFill="1" applyBorder="1" applyAlignment="1">
      <alignment horizontal="center" vertical="center"/>
    </xf>
    <xf numFmtId="10" fontId="5" fillId="0" borderId="36" xfId="3" applyNumberFormat="1" applyFont="1" applyFill="1" applyBorder="1" applyAlignment="1">
      <alignment horizontal="center" vertical="center"/>
    </xf>
    <xf numFmtId="10" fontId="5" fillId="0" borderId="124" xfId="3" applyNumberFormat="1" applyFont="1" applyFill="1" applyBorder="1" applyAlignment="1">
      <alignment horizontal="center" vertical="center"/>
    </xf>
    <xf numFmtId="9" fontId="10" fillId="0" borderId="10" xfId="0" applyNumberFormat="1" applyFont="1" applyFill="1" applyBorder="1" applyAlignment="1">
      <alignment horizontal="center" vertical="center"/>
    </xf>
    <xf numFmtId="9" fontId="10" fillId="0" borderId="51" xfId="0" applyNumberFormat="1" applyFont="1" applyFill="1" applyBorder="1" applyAlignment="1">
      <alignment horizontal="center" vertical="center"/>
    </xf>
    <xf numFmtId="0" fontId="10" fillId="0" borderId="127" xfId="0" applyFont="1" applyBorder="1" applyAlignment="1">
      <alignment horizontal="right"/>
    </xf>
    <xf numFmtId="3" fontId="10" fillId="0" borderId="131" xfId="0" applyNumberFormat="1" applyFont="1" applyBorder="1" applyAlignment="1">
      <alignment horizontal="right" indent="2"/>
    </xf>
    <xf numFmtId="0" fontId="0" fillId="0" borderId="0" xfId="0" applyAlignment="1">
      <alignment horizontal="left"/>
    </xf>
    <xf numFmtId="0" fontId="10" fillId="0" borderId="129" xfId="0" applyFont="1" applyBorder="1" applyAlignment="1">
      <alignment horizontal="left"/>
    </xf>
    <xf numFmtId="3" fontId="10" fillId="0" borderId="129" xfId="0" applyNumberFormat="1" applyFont="1" applyFill="1" applyBorder="1" applyAlignment="1">
      <alignment horizontal="right"/>
    </xf>
    <xf numFmtId="0" fontId="10" fillId="5" borderId="3" xfId="0" applyFont="1" applyFill="1" applyBorder="1" applyAlignment="1">
      <alignment vertical="center"/>
    </xf>
    <xf numFmtId="0" fontId="44" fillId="5" borderId="3" xfId="0" applyFont="1" applyFill="1" applyBorder="1" applyAlignment="1">
      <alignment horizontal="center"/>
    </xf>
    <xf numFmtId="166" fontId="5" fillId="0" borderId="91" xfId="1" applyNumberFormat="1" applyFont="1" applyFill="1" applyBorder="1" applyAlignment="1">
      <alignment horizontal="right" vertical="top" indent="1"/>
    </xf>
    <xf numFmtId="166" fontId="5" fillId="0" borderId="92" xfId="1" applyNumberFormat="1" applyFont="1" applyFill="1" applyBorder="1" applyAlignment="1">
      <alignment horizontal="right" vertical="top" indent="1"/>
    </xf>
    <xf numFmtId="0" fontId="14" fillId="2" borderId="0" xfId="0" applyFont="1" applyFill="1" applyAlignment="1">
      <alignment horizontal="center" vertical="center" wrapText="1"/>
    </xf>
    <xf numFmtId="0" fontId="47" fillId="2" borderId="0" xfId="2" applyFont="1" applyFill="1" applyAlignment="1">
      <alignment horizontal="center" vertical="center" wrapText="1"/>
    </xf>
    <xf numFmtId="0" fontId="5" fillId="5" borderId="3" xfId="0" applyFont="1" applyFill="1" applyBorder="1" applyAlignment="1">
      <alignment horizontal="center" vertical="center" wrapText="1"/>
    </xf>
    <xf numFmtId="1" fontId="6" fillId="5" borderId="0" xfId="0" applyNumberFormat="1" applyFont="1" applyFill="1" applyAlignment="1">
      <alignment vertical="center"/>
    </xf>
    <xf numFmtId="2" fontId="6" fillId="5" borderId="0" xfId="0" applyNumberFormat="1" applyFont="1" applyFill="1" applyAlignment="1">
      <alignment vertical="center" wrapText="1"/>
    </xf>
    <xf numFmtId="3" fontId="5" fillId="0" borderId="132" xfId="0" applyNumberFormat="1" applyFont="1" applyBorder="1" applyAlignment="1">
      <alignment horizontal="center"/>
    </xf>
    <xf numFmtId="3" fontId="5" fillId="0" borderId="133" xfId="0" applyNumberFormat="1" applyFont="1" applyBorder="1" applyAlignment="1">
      <alignment horizontal="center"/>
    </xf>
    <xf numFmtId="0" fontId="48" fillId="0" borderId="0" xfId="0" applyFont="1"/>
    <xf numFmtId="0" fontId="5" fillId="5" borderId="6" xfId="0" applyFont="1" applyFill="1" applyBorder="1" applyAlignment="1">
      <alignment horizontal="center" vertical="center"/>
    </xf>
    <xf numFmtId="0" fontId="5" fillId="5" borderId="11" xfId="0" applyFont="1" applyFill="1" applyBorder="1" applyAlignment="1">
      <alignment horizontal="center" vertical="center"/>
    </xf>
    <xf numFmtId="0" fontId="5" fillId="5" borderId="7" xfId="0" applyFont="1" applyFill="1" applyBorder="1" applyAlignment="1">
      <alignment horizontal="center" vertical="center"/>
    </xf>
    <xf numFmtId="0" fontId="5" fillId="5" borderId="34" xfId="0" applyFont="1" applyFill="1" applyBorder="1" applyAlignment="1">
      <alignment horizontal="center" vertical="center"/>
    </xf>
    <xf numFmtId="0" fontId="5" fillId="5" borderId="21" xfId="0" applyFont="1" applyFill="1" applyBorder="1" applyAlignment="1">
      <alignment horizontal="center" vertical="center"/>
    </xf>
    <xf numFmtId="0" fontId="5" fillId="5" borderId="45" xfId="0" applyFont="1" applyFill="1" applyBorder="1" applyAlignment="1">
      <alignment horizontal="center" vertical="center"/>
    </xf>
    <xf numFmtId="0" fontId="5" fillId="5" borderId="6"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0" borderId="28" xfId="0" applyFont="1" applyFill="1" applyBorder="1" applyAlignment="1">
      <alignment horizontal="center" vertical="center"/>
    </xf>
    <xf numFmtId="0" fontId="5" fillId="0" borderId="22" xfId="0" applyFont="1" applyFill="1" applyBorder="1" applyAlignment="1">
      <alignment horizontal="center" vertical="center"/>
    </xf>
    <xf numFmtId="0" fontId="5" fillId="0" borderId="29"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11" xfId="0" applyFont="1" applyFill="1" applyBorder="1" applyAlignment="1">
      <alignment horizontal="center" vertical="center"/>
    </xf>
    <xf numFmtId="0" fontId="5" fillId="0" borderId="7" xfId="0" applyFont="1" applyFill="1" applyBorder="1" applyAlignment="1">
      <alignment horizontal="center" vertical="center"/>
    </xf>
    <xf numFmtId="0" fontId="5" fillId="0" borderId="34" xfId="0" applyFont="1" applyFill="1" applyBorder="1" applyAlignment="1">
      <alignment horizontal="center" vertical="center"/>
    </xf>
    <xf numFmtId="0" fontId="5" fillId="0" borderId="21" xfId="0" applyFont="1" applyFill="1" applyBorder="1" applyAlignment="1">
      <alignment horizontal="center" vertical="center"/>
    </xf>
    <xf numFmtId="0" fontId="5" fillId="0" borderId="45"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12" xfId="0" applyFont="1" applyFill="1" applyBorder="1" applyAlignment="1">
      <alignment horizontal="center" vertical="center"/>
    </xf>
    <xf numFmtId="0" fontId="5" fillId="0" borderId="27" xfId="0" applyFont="1" applyFill="1" applyBorder="1" applyAlignment="1">
      <alignment horizontal="center" vertical="center"/>
    </xf>
    <xf numFmtId="0" fontId="5" fillId="5" borderId="28" xfId="0" applyFont="1" applyFill="1" applyBorder="1" applyAlignment="1">
      <alignment horizontal="left" vertical="top"/>
    </xf>
    <xf numFmtId="0" fontId="5" fillId="5" borderId="22" xfId="0" applyFont="1" applyFill="1" applyBorder="1" applyAlignment="1">
      <alignment horizontal="left" vertical="top"/>
    </xf>
    <xf numFmtId="0" fontId="5" fillId="5" borderId="29" xfId="0" applyFont="1" applyFill="1" applyBorder="1" applyAlignment="1">
      <alignment horizontal="left" vertical="top"/>
    </xf>
    <xf numFmtId="0" fontId="5" fillId="5" borderId="28" xfId="0" applyFont="1" applyFill="1" applyBorder="1" applyAlignment="1">
      <alignment horizontal="center" vertical="center"/>
    </xf>
    <xf numFmtId="0" fontId="5" fillId="5" borderId="22" xfId="0" applyFont="1" applyFill="1" applyBorder="1" applyAlignment="1">
      <alignment horizontal="center" vertical="center"/>
    </xf>
    <xf numFmtId="0" fontId="5" fillId="5" borderId="29" xfId="0" applyFont="1" applyFill="1" applyBorder="1" applyAlignment="1">
      <alignment horizontal="center" vertical="center"/>
    </xf>
    <xf numFmtId="0" fontId="5" fillId="0" borderId="25" xfId="0" applyFont="1" applyFill="1" applyBorder="1" applyAlignment="1">
      <alignment horizontal="left" vertical="top"/>
    </xf>
    <xf numFmtId="0" fontId="5" fillId="0" borderId="28" xfId="0" applyFont="1" applyFill="1" applyBorder="1" applyAlignment="1">
      <alignment horizontal="left" vertical="top"/>
    </xf>
    <xf numFmtId="0" fontId="5" fillId="0" borderId="48" xfId="0" applyFont="1" applyFill="1" applyBorder="1" applyAlignment="1">
      <alignment horizontal="left" vertical="top"/>
    </xf>
    <xf numFmtId="0" fontId="5" fillId="0" borderId="26" xfId="0" applyFont="1" applyFill="1" applyBorder="1" applyAlignment="1">
      <alignment horizontal="center" vertical="center"/>
    </xf>
    <xf numFmtId="0" fontId="5" fillId="5" borderId="3" xfId="0" applyFont="1" applyFill="1" applyBorder="1" applyAlignment="1">
      <alignment horizontal="center" vertical="center" wrapText="1"/>
    </xf>
    <xf numFmtId="0" fontId="5" fillId="5" borderId="3" xfId="0" applyFont="1" applyFill="1" applyBorder="1" applyAlignment="1">
      <alignment horizontal="left" vertical="center"/>
    </xf>
    <xf numFmtId="0" fontId="5" fillId="0" borderId="3" xfId="0" applyFont="1" applyFill="1" applyBorder="1" applyAlignment="1">
      <alignment horizontal="center" vertical="center" wrapText="1"/>
    </xf>
    <xf numFmtId="0" fontId="5" fillId="0" borderId="3" xfId="0" applyFont="1" applyFill="1" applyBorder="1" applyAlignment="1">
      <alignment horizontal="left" vertical="center"/>
    </xf>
    <xf numFmtId="0" fontId="5" fillId="0" borderId="3" xfId="0" applyFont="1" applyFill="1" applyBorder="1" applyAlignment="1">
      <alignment horizontal="center" vertical="center"/>
    </xf>
    <xf numFmtId="0" fontId="5" fillId="5" borderId="26" xfId="0" applyFont="1" applyFill="1" applyBorder="1" applyAlignment="1">
      <alignment horizontal="left" vertical="top"/>
    </xf>
    <xf numFmtId="0" fontId="5" fillId="5" borderId="3" xfId="0" applyFont="1" applyFill="1" applyBorder="1" applyAlignment="1">
      <alignment horizontal="left" vertical="top"/>
    </xf>
    <xf numFmtId="0" fontId="5" fillId="0" borderId="82" xfId="0" applyFont="1" applyFill="1" applyBorder="1" applyAlignment="1">
      <alignment horizontal="center" vertical="center"/>
    </xf>
    <xf numFmtId="0" fontId="5" fillId="5" borderId="3" xfId="0" applyFont="1" applyFill="1" applyBorder="1" applyAlignment="1">
      <alignment horizontal="center" vertical="center"/>
    </xf>
    <xf numFmtId="0" fontId="5" fillId="5" borderId="26" xfId="0" applyFont="1" applyFill="1" applyBorder="1" applyAlignment="1">
      <alignment horizontal="center" vertical="center"/>
    </xf>
    <xf numFmtId="0" fontId="5" fillId="0" borderId="3" xfId="0" applyFont="1" applyBorder="1" applyAlignment="1">
      <alignment horizontal="center" vertical="center"/>
    </xf>
    <xf numFmtId="0" fontId="5" fillId="0" borderId="26" xfId="0" applyFont="1" applyBorder="1" applyAlignment="1">
      <alignment horizontal="center" vertical="center"/>
    </xf>
    <xf numFmtId="0" fontId="5" fillId="5" borderId="25" xfId="0" applyFont="1" applyFill="1" applyBorder="1" applyAlignment="1">
      <alignment horizontal="left" vertical="top"/>
    </xf>
    <xf numFmtId="0" fontId="5" fillId="0" borderId="25" xfId="0" applyFont="1" applyFill="1" applyBorder="1" applyAlignment="1">
      <alignment horizontal="center" vertical="center"/>
    </xf>
    <xf numFmtId="0" fontId="5" fillId="3" borderId="28" xfId="0" applyFont="1" applyFill="1" applyBorder="1" applyAlignment="1">
      <alignment horizontal="center" vertical="center"/>
    </xf>
    <xf numFmtId="0" fontId="5" fillId="3" borderId="22" xfId="0" applyFont="1" applyFill="1" applyBorder="1" applyAlignment="1">
      <alignment horizontal="center" vertical="center"/>
    </xf>
    <xf numFmtId="0" fontId="5" fillId="3" borderId="29" xfId="0" applyFont="1" applyFill="1" applyBorder="1" applyAlignment="1">
      <alignment horizontal="center" vertical="center"/>
    </xf>
    <xf numFmtId="0" fontId="5" fillId="0" borderId="3" xfId="0" applyFont="1" applyBorder="1" applyAlignment="1">
      <alignment horizontal="left" vertical="top"/>
    </xf>
    <xf numFmtId="0" fontId="5" fillId="0" borderId="25" xfId="0" applyFont="1" applyBorder="1" applyAlignment="1">
      <alignment horizontal="left" vertical="top"/>
    </xf>
    <xf numFmtId="0" fontId="5" fillId="0" borderId="28" xfId="0" applyFont="1" applyBorder="1" applyAlignment="1">
      <alignment horizontal="left" vertical="center" wrapText="1"/>
    </xf>
    <xf numFmtId="0" fontId="5" fillId="0" borderId="22" xfId="0" applyFont="1" applyBorder="1" applyAlignment="1">
      <alignment horizontal="left" vertical="center" wrapText="1"/>
    </xf>
    <xf numFmtId="0" fontId="5" fillId="0" borderId="29" xfId="0" applyFont="1" applyBorder="1" applyAlignment="1">
      <alignment horizontal="left" vertical="center" wrapText="1"/>
    </xf>
    <xf numFmtId="0" fontId="5" fillId="0" borderId="3" xfId="0" applyFont="1" applyBorder="1" applyAlignment="1">
      <alignment horizontal="center" vertical="center" wrapText="1"/>
    </xf>
    <xf numFmtId="0" fontId="5" fillId="0" borderId="3" xfId="0" applyFont="1" applyBorder="1" applyAlignment="1">
      <alignment horizontal="left" vertical="center"/>
    </xf>
    <xf numFmtId="0" fontId="5" fillId="0" borderId="34" xfId="0" applyFont="1" applyBorder="1" applyAlignment="1">
      <alignment horizontal="left" vertical="center" wrapText="1"/>
    </xf>
    <xf numFmtId="0" fontId="5" fillId="0" borderId="21" xfId="0" applyFont="1" applyBorder="1" applyAlignment="1">
      <alignment horizontal="left" vertical="center" wrapText="1"/>
    </xf>
    <xf numFmtId="0" fontId="5" fillId="0" borderId="45" xfId="0" applyFont="1" applyBorder="1" applyAlignment="1">
      <alignment horizontal="left" vertical="center" wrapText="1"/>
    </xf>
    <xf numFmtId="0" fontId="5" fillId="5" borderId="53" xfId="0" applyFont="1" applyFill="1" applyBorder="1" applyAlignment="1">
      <alignment horizontal="left" vertical="center"/>
    </xf>
    <xf numFmtId="0" fontId="5" fillId="3" borderId="3" xfId="0" applyFont="1" applyFill="1" applyBorder="1" applyAlignment="1">
      <alignment horizontal="center" vertical="center" wrapText="1"/>
    </xf>
    <xf numFmtId="0" fontId="5" fillId="3" borderId="3" xfId="0" applyFont="1" applyFill="1" applyBorder="1" applyAlignment="1">
      <alignment horizontal="left" vertical="center"/>
    </xf>
    <xf numFmtId="0" fontId="5" fillId="0" borderId="6" xfId="0" applyFont="1" applyFill="1" applyBorder="1" applyAlignment="1">
      <alignment horizontal="left" vertical="center"/>
    </xf>
    <xf numFmtId="0" fontId="5" fillId="0" borderId="11" xfId="0" applyFont="1" applyFill="1" applyBorder="1" applyAlignment="1">
      <alignment horizontal="left" vertical="center"/>
    </xf>
    <xf numFmtId="0" fontId="5" fillId="0" borderId="7" xfId="0" applyFont="1" applyFill="1" applyBorder="1" applyAlignment="1">
      <alignment horizontal="left" vertical="center"/>
    </xf>
    <xf numFmtId="0" fontId="5" fillId="5" borderId="6" xfId="0" applyFont="1" applyFill="1" applyBorder="1" applyAlignment="1">
      <alignment horizontal="left" vertical="center"/>
    </xf>
    <xf numFmtId="0" fontId="5" fillId="5" borderId="11" xfId="0" applyFont="1" applyFill="1" applyBorder="1" applyAlignment="1">
      <alignment horizontal="left" vertical="center"/>
    </xf>
    <xf numFmtId="0" fontId="5" fillId="5" borderId="7" xfId="0" applyFont="1" applyFill="1" applyBorder="1" applyAlignment="1">
      <alignment horizontal="left" vertical="center"/>
    </xf>
    <xf numFmtId="0" fontId="5" fillId="0" borderId="6"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7" fillId="2" borderId="15" xfId="0" applyFont="1" applyFill="1" applyBorder="1" applyAlignment="1">
      <alignment horizontal="left" vertical="center"/>
    </xf>
    <xf numFmtId="0" fontId="7" fillId="2" borderId="16" xfId="0" applyFont="1" applyFill="1" applyBorder="1" applyAlignment="1">
      <alignment horizontal="left" vertical="center"/>
    </xf>
    <xf numFmtId="0" fontId="5" fillId="5" borderId="25" xfId="0" applyFont="1" applyFill="1" applyBorder="1" applyAlignment="1">
      <alignment horizontal="left" vertical="center" wrapText="1"/>
    </xf>
    <xf numFmtId="0" fontId="5" fillId="0" borderId="6" xfId="0" applyFont="1" applyBorder="1" applyAlignment="1">
      <alignment horizontal="center" vertical="center"/>
    </xf>
    <xf numFmtId="0" fontId="5" fillId="0" borderId="11" xfId="0" applyFont="1" applyBorder="1" applyAlignment="1">
      <alignment horizontal="center" vertical="center"/>
    </xf>
    <xf numFmtId="0" fontId="5" fillId="0" borderId="7" xfId="0" applyFont="1" applyBorder="1" applyAlignment="1">
      <alignment horizontal="center" vertical="center"/>
    </xf>
    <xf numFmtId="0" fontId="5" fillId="0" borderId="28" xfId="0" applyFont="1" applyBorder="1" applyAlignment="1">
      <alignment horizontal="center" vertical="center"/>
    </xf>
    <xf numFmtId="0" fontId="5" fillId="0" borderId="22" xfId="0" applyFont="1" applyBorder="1" applyAlignment="1">
      <alignment horizontal="center" vertical="center"/>
    </xf>
    <xf numFmtId="0" fontId="5" fillId="0" borderId="29" xfId="0" applyFont="1" applyBorder="1" applyAlignment="1">
      <alignment horizontal="center" vertical="center"/>
    </xf>
    <xf numFmtId="0" fontId="5" fillId="0" borderId="25" xfId="0" applyFont="1" applyBorder="1" applyAlignment="1">
      <alignment horizontal="center" vertical="center"/>
    </xf>
    <xf numFmtId="0" fontId="5" fillId="0" borderId="3" xfId="0" applyFont="1" applyFill="1" applyBorder="1" applyAlignment="1">
      <alignment horizontal="left" vertical="center" wrapText="1"/>
    </xf>
    <xf numFmtId="0" fontId="5" fillId="5" borderId="25" xfId="0" applyFont="1" applyFill="1" applyBorder="1" applyAlignment="1">
      <alignment horizontal="center" vertical="center"/>
    </xf>
    <xf numFmtId="0" fontId="5" fillId="5" borderId="26" xfId="0" applyFont="1" applyFill="1" applyBorder="1" applyAlignment="1">
      <alignment horizontal="left" vertical="top" wrapText="1"/>
    </xf>
    <xf numFmtId="0" fontId="5" fillId="0" borderId="25" xfId="0" applyFont="1" applyFill="1" applyBorder="1" applyAlignment="1">
      <alignment horizontal="left" vertical="center" wrapText="1"/>
    </xf>
    <xf numFmtId="0" fontId="5" fillId="0" borderId="28" xfId="0" applyFont="1" applyFill="1" applyBorder="1" applyAlignment="1">
      <alignment horizontal="center" vertical="center" wrapText="1"/>
    </xf>
    <xf numFmtId="0" fontId="5" fillId="0" borderId="22" xfId="0" applyFont="1" applyFill="1" applyBorder="1" applyAlignment="1">
      <alignment horizontal="center" vertical="center" wrapText="1"/>
    </xf>
    <xf numFmtId="0" fontId="5" fillId="0" borderId="29" xfId="0" applyFont="1" applyFill="1" applyBorder="1" applyAlignment="1">
      <alignment horizontal="center" vertical="center" wrapText="1"/>
    </xf>
    <xf numFmtId="0" fontId="5" fillId="5" borderId="28" xfId="0" applyFont="1" applyFill="1" applyBorder="1" applyAlignment="1">
      <alignment horizontal="left" vertical="center" wrapText="1"/>
    </xf>
    <xf numFmtId="0" fontId="5" fillId="5" borderId="22" xfId="0" applyFont="1" applyFill="1" applyBorder="1" applyAlignment="1">
      <alignment horizontal="left" vertical="center" wrapText="1"/>
    </xf>
    <xf numFmtId="0" fontId="5" fillId="5" borderId="29" xfId="0" applyFont="1" applyFill="1" applyBorder="1" applyAlignment="1">
      <alignment horizontal="left" vertical="center" wrapText="1"/>
    </xf>
    <xf numFmtId="0" fontId="5" fillId="0" borderId="46" xfId="0" applyFont="1" applyFill="1" applyBorder="1" applyAlignment="1">
      <alignment horizontal="center" vertical="center"/>
    </xf>
    <xf numFmtId="0" fontId="5" fillId="0" borderId="47" xfId="0" applyFont="1" applyFill="1" applyBorder="1" applyAlignment="1">
      <alignment horizontal="center" vertical="center"/>
    </xf>
    <xf numFmtId="0" fontId="7" fillId="4" borderId="0" xfId="0" applyFont="1" applyFill="1" applyBorder="1" applyAlignment="1">
      <alignment horizontal="left" vertical="top" wrapText="1"/>
    </xf>
    <xf numFmtId="0" fontId="7" fillId="4" borderId="40" xfId="0" applyFont="1" applyFill="1" applyBorder="1" applyAlignment="1">
      <alignment horizontal="left" vertical="top" wrapText="1"/>
    </xf>
    <xf numFmtId="0" fontId="5" fillId="3" borderId="6" xfId="0" applyFont="1" applyFill="1" applyBorder="1" applyAlignment="1">
      <alignment horizontal="center" vertical="center"/>
    </xf>
    <xf numFmtId="0" fontId="5" fillId="3" borderId="11" xfId="0" applyFont="1" applyFill="1" applyBorder="1" applyAlignment="1">
      <alignment horizontal="center" vertical="center"/>
    </xf>
    <xf numFmtId="0" fontId="5" fillId="3" borderId="7" xfId="0" applyFont="1" applyFill="1" applyBorder="1" applyAlignment="1">
      <alignment horizontal="center" vertical="center"/>
    </xf>
    <xf numFmtId="0" fontId="5" fillId="0" borderId="81" xfId="0" applyFont="1" applyFill="1" applyBorder="1" applyAlignment="1">
      <alignment horizontal="center" vertical="center"/>
    </xf>
    <xf numFmtId="0" fontId="5" fillId="0" borderId="13" xfId="0" applyFont="1" applyBorder="1" applyAlignment="1">
      <alignment horizontal="center" vertical="center"/>
    </xf>
    <xf numFmtId="0" fontId="5" fillId="0" borderId="12" xfId="0" applyFont="1" applyBorder="1" applyAlignment="1">
      <alignment horizontal="center" vertical="center"/>
    </xf>
    <xf numFmtId="0" fontId="5" fillId="5" borderId="13" xfId="0" applyFont="1" applyFill="1" applyBorder="1" applyAlignment="1">
      <alignment horizontal="center" vertical="center"/>
    </xf>
    <xf numFmtId="0" fontId="5" fillId="5" borderId="12" xfId="0" applyFont="1" applyFill="1" applyBorder="1" applyAlignment="1">
      <alignment horizontal="center" vertical="center"/>
    </xf>
    <xf numFmtId="0" fontId="8" fillId="4" borderId="15" xfId="0" applyFont="1" applyFill="1" applyBorder="1" applyAlignment="1">
      <alignment horizontal="left" vertical="center"/>
    </xf>
    <xf numFmtId="0" fontId="8" fillId="4" borderId="16" xfId="0" applyFont="1" applyFill="1" applyBorder="1" applyAlignment="1">
      <alignment horizontal="left" vertical="center"/>
    </xf>
    <xf numFmtId="0" fontId="8" fillId="4" borderId="17" xfId="0" applyFont="1" applyFill="1" applyBorder="1" applyAlignment="1">
      <alignment horizontal="left" vertical="center"/>
    </xf>
    <xf numFmtId="3" fontId="39" fillId="3" borderId="4" xfId="0" applyNumberFormat="1" applyFont="1" applyFill="1" applyBorder="1" applyAlignment="1">
      <alignment horizontal="center" vertical="center"/>
    </xf>
    <xf numFmtId="3" fontId="39" fillId="3" borderId="5" xfId="0" applyNumberFormat="1" applyFont="1" applyFill="1" applyBorder="1" applyAlignment="1">
      <alignment horizontal="center" vertical="center"/>
    </xf>
    <xf numFmtId="3" fontId="39" fillId="5" borderId="6" xfId="0" applyNumberFormat="1" applyFont="1" applyFill="1" applyBorder="1" applyAlignment="1">
      <alignment horizontal="center" vertical="center"/>
    </xf>
    <xf numFmtId="3" fontId="39" fillId="5" borderId="7" xfId="0" applyNumberFormat="1" applyFont="1" applyFill="1" applyBorder="1" applyAlignment="1">
      <alignment horizontal="center" vertical="center"/>
    </xf>
    <xf numFmtId="0" fontId="15" fillId="4" borderId="0" xfId="0" applyFont="1" applyFill="1" applyBorder="1" applyAlignment="1">
      <alignment horizontal="center" vertical="center" wrapText="1"/>
    </xf>
    <xf numFmtId="0" fontId="15" fillId="4" borderId="14" xfId="0" applyFont="1" applyFill="1" applyBorder="1" applyAlignment="1">
      <alignment horizontal="center" vertical="center" wrapText="1"/>
    </xf>
    <xf numFmtId="3" fontId="39" fillId="3" borderId="6" xfId="0" applyNumberFormat="1" applyFont="1" applyFill="1" applyBorder="1" applyAlignment="1">
      <alignment horizontal="center" vertical="center"/>
    </xf>
    <xf numFmtId="3" fontId="39" fillId="3" borderId="7" xfId="0" applyNumberFormat="1" applyFont="1" applyFill="1" applyBorder="1" applyAlignment="1">
      <alignment horizontal="center" vertical="center"/>
    </xf>
    <xf numFmtId="3" fontId="39" fillId="5" borderId="4" xfId="0" applyNumberFormat="1" applyFont="1" applyFill="1" applyBorder="1" applyAlignment="1">
      <alignment horizontal="center" vertical="center"/>
    </xf>
    <xf numFmtId="3" fontId="39" fillId="5" borderId="5" xfId="0" applyNumberFormat="1" applyFont="1" applyFill="1" applyBorder="1" applyAlignment="1">
      <alignment horizontal="center" vertical="center"/>
    </xf>
    <xf numFmtId="3" fontId="39" fillId="6" borderId="4" xfId="0" applyNumberFormat="1" applyFont="1" applyFill="1" applyBorder="1" applyAlignment="1">
      <alignment horizontal="center" vertical="center"/>
    </xf>
    <xf numFmtId="3" fontId="39" fillId="6" borderId="5" xfId="0" applyNumberFormat="1" applyFont="1" applyFill="1" applyBorder="1" applyAlignment="1">
      <alignment horizontal="center" vertical="center"/>
    </xf>
    <xf numFmtId="3" fontId="5" fillId="0" borderId="6" xfId="0" applyNumberFormat="1" applyFont="1" applyFill="1" applyBorder="1" applyAlignment="1">
      <alignment horizontal="center" vertical="center"/>
    </xf>
    <xf numFmtId="3" fontId="5" fillId="0" borderId="7" xfId="0" applyNumberFormat="1" applyFont="1" applyFill="1" applyBorder="1" applyAlignment="1">
      <alignment horizontal="center" vertical="center"/>
    </xf>
    <xf numFmtId="3" fontId="5" fillId="5" borderId="4" xfId="0" applyNumberFormat="1" applyFont="1" applyFill="1" applyBorder="1" applyAlignment="1">
      <alignment horizontal="center" vertical="center"/>
    </xf>
    <xf numFmtId="3" fontId="5" fillId="5" borderId="5" xfId="0" applyNumberFormat="1" applyFont="1" applyFill="1" applyBorder="1" applyAlignment="1">
      <alignment horizontal="center" vertical="center"/>
    </xf>
    <xf numFmtId="3" fontId="39" fillId="0" borderId="6" xfId="0" applyNumberFormat="1" applyFont="1" applyFill="1" applyBorder="1" applyAlignment="1">
      <alignment horizontal="center" vertical="center"/>
    </xf>
    <xf numFmtId="3" fontId="39" fillId="0" borderId="7" xfId="0" applyNumberFormat="1" applyFont="1" applyFill="1" applyBorder="1" applyAlignment="1">
      <alignment horizontal="center" vertical="center"/>
    </xf>
    <xf numFmtId="3" fontId="5" fillId="5" borderId="12" xfId="0" applyNumberFormat="1" applyFont="1" applyFill="1" applyBorder="1" applyAlignment="1">
      <alignment horizontal="center" vertical="center"/>
    </xf>
    <xf numFmtId="3" fontId="5" fillId="0" borderId="6" xfId="0" applyNumberFormat="1" applyFont="1" applyBorder="1" applyAlignment="1">
      <alignment horizontal="center" vertical="center"/>
    </xf>
    <xf numFmtId="3" fontId="5" fillId="0" borderId="7" xfId="0" applyNumberFormat="1" applyFont="1" applyBorder="1" applyAlignment="1">
      <alignment horizontal="center" vertical="center"/>
    </xf>
    <xf numFmtId="0" fontId="39" fillId="5" borderId="12" xfId="0" applyFont="1" applyFill="1" applyBorder="1" applyAlignment="1">
      <alignment horizontal="center" vertical="center"/>
    </xf>
    <xf numFmtId="0" fontId="39" fillId="5" borderId="27" xfId="0" applyFont="1" applyFill="1" applyBorder="1" applyAlignment="1">
      <alignment horizontal="center" vertical="center"/>
    </xf>
    <xf numFmtId="0" fontId="39" fillId="3" borderId="12" xfId="0" applyFont="1" applyFill="1" applyBorder="1" applyAlignment="1">
      <alignment horizontal="center" vertical="center"/>
    </xf>
    <xf numFmtId="0" fontId="39" fillId="3" borderId="27" xfId="0" applyFont="1" applyFill="1" applyBorder="1" applyAlignment="1">
      <alignment horizontal="center" vertical="center"/>
    </xf>
    <xf numFmtId="0" fontId="39" fillId="5" borderId="13" xfId="0" applyFont="1" applyFill="1" applyBorder="1" applyAlignment="1">
      <alignment horizontal="center" vertical="center"/>
    </xf>
    <xf numFmtId="0" fontId="5" fillId="0" borderId="27" xfId="0" applyFont="1" applyBorder="1" applyAlignment="1">
      <alignment horizontal="center" vertical="center"/>
    </xf>
    <xf numFmtId="0" fontId="5" fillId="5" borderId="27" xfId="0" applyFont="1" applyFill="1" applyBorder="1" applyAlignment="1">
      <alignment horizontal="center" vertical="center"/>
    </xf>
    <xf numFmtId="0" fontId="39" fillId="0" borderId="12" xfId="0" applyFont="1" applyBorder="1" applyAlignment="1">
      <alignment horizontal="center" vertical="center"/>
    </xf>
    <xf numFmtId="0" fontId="39" fillId="0" borderId="27" xfId="0" applyFont="1" applyBorder="1" applyAlignment="1">
      <alignment horizontal="center" vertical="center"/>
    </xf>
    <xf numFmtId="0" fontId="39" fillId="6" borderId="12" xfId="0" applyFont="1" applyFill="1" applyBorder="1" applyAlignment="1">
      <alignment horizontal="center" vertical="center"/>
    </xf>
    <xf numFmtId="0" fontId="39" fillId="6" borderId="27" xfId="0" applyFont="1" applyFill="1" applyBorder="1" applyAlignment="1">
      <alignment horizontal="center" vertical="center"/>
    </xf>
    <xf numFmtId="3" fontId="5" fillId="0" borderId="4" xfId="0" applyNumberFormat="1" applyFont="1" applyFill="1" applyBorder="1" applyAlignment="1">
      <alignment horizontal="center" vertical="center"/>
    </xf>
    <xf numFmtId="3" fontId="5" fillId="0" borderId="5" xfId="0" applyNumberFormat="1" applyFont="1" applyFill="1" applyBorder="1" applyAlignment="1">
      <alignment horizontal="center" vertical="center"/>
    </xf>
    <xf numFmtId="0" fontId="39" fillId="5" borderId="3" xfId="0" applyFont="1" applyFill="1" applyBorder="1" applyAlignment="1">
      <alignment horizontal="center" vertical="center" wrapText="1"/>
    </xf>
    <xf numFmtId="0" fontId="39" fillId="5" borderId="3" xfId="0" applyFont="1" applyFill="1" applyBorder="1" applyAlignment="1">
      <alignment horizontal="left" vertical="center"/>
    </xf>
    <xf numFmtId="0" fontId="39" fillId="0" borderId="3" xfId="0" applyFont="1" applyFill="1" applyBorder="1" applyAlignment="1">
      <alignment horizontal="center" vertical="center" wrapText="1"/>
    </xf>
    <xf numFmtId="0" fontId="39" fillId="0" borderId="3" xfId="0" applyFont="1" applyFill="1" applyBorder="1" applyAlignment="1">
      <alignment horizontal="left" vertical="center"/>
    </xf>
    <xf numFmtId="0" fontId="39" fillId="6" borderId="3" xfId="0" applyFont="1" applyFill="1" applyBorder="1" applyAlignment="1">
      <alignment horizontal="center" vertical="center" wrapText="1"/>
    </xf>
    <xf numFmtId="0" fontId="39" fillId="6" borderId="3" xfId="0" applyFont="1" applyFill="1" applyBorder="1" applyAlignment="1">
      <alignment horizontal="left" vertical="center"/>
    </xf>
    <xf numFmtId="0" fontId="39" fillId="3" borderId="3" xfId="0" applyFont="1" applyFill="1" applyBorder="1" applyAlignment="1">
      <alignment horizontal="center" vertical="center" wrapText="1"/>
    </xf>
    <xf numFmtId="0" fontId="39" fillId="3" borderId="3" xfId="0" applyFont="1" applyFill="1" applyBorder="1" applyAlignment="1">
      <alignment horizontal="left" vertical="center"/>
    </xf>
    <xf numFmtId="3" fontId="39" fillId="0" borderId="4" xfId="0" applyNumberFormat="1" applyFont="1" applyFill="1" applyBorder="1" applyAlignment="1">
      <alignment horizontal="center" vertical="center"/>
    </xf>
    <xf numFmtId="3" fontId="39" fillId="0" borderId="5" xfId="0" applyNumberFormat="1" applyFont="1" applyFill="1" applyBorder="1" applyAlignment="1">
      <alignment horizontal="center" vertical="center"/>
    </xf>
    <xf numFmtId="0" fontId="39" fillId="5" borderId="118" xfId="0" applyFont="1" applyFill="1" applyBorder="1" applyAlignment="1">
      <alignment horizontal="center" vertical="center"/>
    </xf>
    <xf numFmtId="0" fontId="39" fillId="5" borderId="119" xfId="0" applyFont="1" applyFill="1" applyBorder="1" applyAlignment="1">
      <alignment horizontal="center" vertical="center"/>
    </xf>
    <xf numFmtId="3" fontId="39" fillId="0" borderId="6" xfId="1" applyNumberFormat="1" applyFont="1" applyBorder="1" applyAlignment="1">
      <alignment horizontal="center" vertical="center"/>
    </xf>
    <xf numFmtId="3" fontId="39" fillId="0" borderId="7" xfId="1" applyNumberFormat="1" applyFont="1" applyBorder="1" applyAlignment="1">
      <alignment horizontal="center" vertical="center"/>
    </xf>
    <xf numFmtId="0" fontId="7" fillId="4" borderId="0" xfId="0" applyFont="1" applyFill="1" applyBorder="1" applyAlignment="1">
      <alignment horizontal="left"/>
    </xf>
    <xf numFmtId="0" fontId="39" fillId="5" borderId="6" xfId="0" applyFont="1" applyFill="1" applyBorder="1" applyAlignment="1">
      <alignment horizontal="center" vertical="center" wrapText="1"/>
    </xf>
    <xf numFmtId="0" fontId="39" fillId="5" borderId="7" xfId="0" applyFont="1" applyFill="1" applyBorder="1" applyAlignment="1">
      <alignment horizontal="center" vertical="center" wrapText="1"/>
    </xf>
    <xf numFmtId="0" fontId="39" fillId="5" borderId="6" xfId="0" applyFont="1" applyFill="1" applyBorder="1" applyAlignment="1">
      <alignment horizontal="left" vertical="center"/>
    </xf>
    <xf numFmtId="0" fontId="39" fillId="5" borderId="7" xfId="0" applyFont="1" applyFill="1" applyBorder="1" applyAlignment="1">
      <alignment horizontal="left" vertical="center"/>
    </xf>
    <xf numFmtId="0" fontId="15" fillId="4" borderId="15" xfId="0" applyFont="1" applyFill="1" applyBorder="1" applyAlignment="1">
      <alignment horizontal="left" vertical="center" wrapText="1"/>
    </xf>
    <xf numFmtId="0" fontId="15" fillId="4" borderId="16" xfId="0" applyFont="1" applyFill="1" applyBorder="1" applyAlignment="1">
      <alignment horizontal="left" vertical="center" wrapText="1"/>
    </xf>
    <xf numFmtId="0" fontId="15" fillId="4" borderId="17" xfId="0" applyFont="1" applyFill="1" applyBorder="1" applyAlignment="1">
      <alignment horizontal="left" vertical="center" wrapText="1"/>
    </xf>
    <xf numFmtId="0" fontId="15" fillId="4" borderId="112" xfId="0" applyFont="1" applyFill="1" applyBorder="1" applyAlignment="1">
      <alignment horizontal="center" vertical="center" wrapText="1"/>
    </xf>
    <xf numFmtId="0" fontId="15" fillId="4" borderId="113" xfId="0" applyFont="1" applyFill="1" applyBorder="1" applyAlignment="1">
      <alignment horizontal="center" vertical="center" wrapText="1"/>
    </xf>
    <xf numFmtId="166" fontId="10" fillId="5" borderId="111" xfId="1" applyNumberFormat="1" applyFont="1" applyFill="1" applyBorder="1" applyAlignment="1">
      <alignment horizontal="center" vertical="center"/>
    </xf>
    <xf numFmtId="166" fontId="10" fillId="5" borderId="112" xfId="1" applyNumberFormat="1" applyFont="1" applyFill="1" applyBorder="1" applyAlignment="1">
      <alignment horizontal="center" vertical="center"/>
    </xf>
    <xf numFmtId="166" fontId="10" fillId="5" borderId="113" xfId="1" applyNumberFormat="1" applyFont="1" applyFill="1" applyBorder="1" applyAlignment="1">
      <alignment horizontal="center" vertical="center"/>
    </xf>
    <xf numFmtId="166" fontId="10" fillId="0" borderId="111" xfId="1" applyNumberFormat="1" applyFont="1" applyFill="1" applyBorder="1" applyAlignment="1">
      <alignment horizontal="center" vertical="center"/>
    </xf>
    <xf numFmtId="166" fontId="10" fillId="0" borderId="112" xfId="1" applyNumberFormat="1" applyFont="1" applyFill="1" applyBorder="1" applyAlignment="1">
      <alignment horizontal="center" vertical="center"/>
    </xf>
    <xf numFmtId="166" fontId="10" fillId="0" borderId="130" xfId="1" applyNumberFormat="1" applyFont="1" applyFill="1" applyBorder="1" applyAlignment="1">
      <alignment horizontal="center" vertical="center"/>
    </xf>
    <xf numFmtId="166" fontId="10" fillId="0" borderId="111" xfId="4" applyNumberFormat="1" applyFont="1" applyFill="1" applyBorder="1" applyAlignment="1">
      <alignment horizontal="center" vertical="center"/>
    </xf>
    <xf numFmtId="166" fontId="10" fillId="0" borderId="112" xfId="4" applyNumberFormat="1" applyFont="1" applyFill="1" applyBorder="1" applyAlignment="1">
      <alignment horizontal="center" vertical="center"/>
    </xf>
    <xf numFmtId="166" fontId="10" fillId="0" borderId="113" xfId="4" applyNumberFormat="1" applyFont="1" applyFill="1" applyBorder="1" applyAlignment="1">
      <alignment horizontal="center" vertical="center"/>
    </xf>
    <xf numFmtId="166" fontId="10" fillId="5" borderId="111" xfId="3" applyNumberFormat="1" applyFont="1" applyFill="1" applyBorder="1" applyAlignment="1">
      <alignment horizontal="center" vertical="center"/>
    </xf>
    <xf numFmtId="166" fontId="10" fillId="5" borderId="112" xfId="3" applyNumberFormat="1" applyFont="1" applyFill="1" applyBorder="1" applyAlignment="1">
      <alignment horizontal="center" vertical="center"/>
    </xf>
    <xf numFmtId="166" fontId="10" fillId="5" borderId="113" xfId="3" applyNumberFormat="1" applyFont="1" applyFill="1" applyBorder="1" applyAlignment="1">
      <alignment horizontal="center" vertical="center"/>
    </xf>
    <xf numFmtId="166" fontId="10" fillId="0" borderId="113" xfId="1" applyNumberFormat="1" applyFont="1" applyFill="1" applyBorder="1" applyAlignment="1">
      <alignment horizontal="center" vertical="center"/>
    </xf>
    <xf numFmtId="166" fontId="10" fillId="0" borderId="111" xfId="3" applyNumberFormat="1" applyFont="1" applyFill="1" applyBorder="1" applyAlignment="1">
      <alignment horizontal="center" vertical="center"/>
    </xf>
    <xf numFmtId="166" fontId="10" fillId="0" borderId="112" xfId="3" applyNumberFormat="1" applyFont="1" applyFill="1" applyBorder="1" applyAlignment="1">
      <alignment horizontal="center" vertical="center"/>
    </xf>
    <xf numFmtId="166" fontId="10" fillId="0" borderId="113" xfId="3" applyNumberFormat="1" applyFont="1" applyFill="1" applyBorder="1" applyAlignment="1">
      <alignment horizontal="center" vertical="center"/>
    </xf>
    <xf numFmtId="166" fontId="10" fillId="3" borderId="111" xfId="1" applyNumberFormat="1" applyFont="1" applyFill="1" applyBorder="1" applyAlignment="1">
      <alignment horizontal="center" vertical="center"/>
    </xf>
    <xf numFmtId="166" fontId="10" fillId="3" borderId="112" xfId="1" applyNumberFormat="1" applyFont="1" applyFill="1" applyBorder="1" applyAlignment="1">
      <alignment horizontal="center" vertical="center"/>
    </xf>
    <xf numFmtId="166" fontId="10" fillId="3" borderId="113" xfId="1" applyNumberFormat="1" applyFont="1" applyFill="1" applyBorder="1" applyAlignment="1">
      <alignment horizontal="center" vertical="center"/>
    </xf>
    <xf numFmtId="0" fontId="15" fillId="4" borderId="30" xfId="0" applyFont="1" applyFill="1" applyBorder="1" applyAlignment="1">
      <alignment horizontal="center" vertical="center" wrapText="1"/>
    </xf>
    <xf numFmtId="0" fontId="15" fillId="4" borderId="18" xfId="0" applyFont="1" applyFill="1" applyBorder="1" applyAlignment="1">
      <alignment horizontal="center" vertical="center" wrapText="1"/>
    </xf>
    <xf numFmtId="3" fontId="10" fillId="5" borderId="112" xfId="3" applyNumberFormat="1" applyFont="1" applyFill="1" applyBorder="1" applyAlignment="1">
      <alignment horizontal="right" vertical="center" indent="1"/>
    </xf>
    <xf numFmtId="3" fontId="10" fillId="5" borderId="113" xfId="3" applyNumberFormat="1" applyFont="1" applyFill="1" applyBorder="1" applyAlignment="1">
      <alignment horizontal="right" vertical="center" indent="1"/>
    </xf>
    <xf numFmtId="3" fontId="10" fillId="0" borderId="113" xfId="1" applyNumberFormat="1" applyFont="1" applyFill="1" applyBorder="1" applyAlignment="1">
      <alignment horizontal="right" vertical="center" indent="1"/>
    </xf>
    <xf numFmtId="3" fontId="10" fillId="0" borderId="103" xfId="1" applyNumberFormat="1" applyFont="1" applyFill="1" applyBorder="1" applyAlignment="1">
      <alignment horizontal="right" vertical="center" indent="1"/>
    </xf>
    <xf numFmtId="3" fontId="10" fillId="5" borderId="103" xfId="1" applyNumberFormat="1" applyFont="1" applyFill="1" applyBorder="1" applyAlignment="1">
      <alignment horizontal="right" vertical="center" indent="1"/>
    </xf>
    <xf numFmtId="3" fontId="10" fillId="3" borderId="103" xfId="3" applyNumberFormat="1" applyFont="1" applyFill="1" applyBorder="1" applyAlignment="1">
      <alignment horizontal="right" vertical="center" indent="1"/>
    </xf>
    <xf numFmtId="3" fontId="10" fillId="3" borderId="103" xfId="1" applyNumberFormat="1" applyFont="1" applyFill="1" applyBorder="1" applyAlignment="1">
      <alignment horizontal="right" vertical="center" indent="1"/>
    </xf>
    <xf numFmtId="3" fontId="10" fillId="5" borderId="103" xfId="3" applyNumberFormat="1" applyFont="1" applyFill="1" applyBorder="1" applyAlignment="1">
      <alignment horizontal="right" vertical="center" indent="1"/>
    </xf>
    <xf numFmtId="3" fontId="10" fillId="3" borderId="103" xfId="4" applyNumberFormat="1" applyFont="1" applyFill="1" applyBorder="1" applyAlignment="1">
      <alignment horizontal="right" vertical="center" indent="1"/>
    </xf>
    <xf numFmtId="3" fontId="10" fillId="3" borderId="112" xfId="1" applyNumberFormat="1" applyFont="1" applyFill="1" applyBorder="1" applyAlignment="1">
      <alignment horizontal="right" vertical="center" indent="1"/>
    </xf>
    <xf numFmtId="3" fontId="10" fillId="3" borderId="130" xfId="1" applyNumberFormat="1" applyFont="1" applyFill="1" applyBorder="1" applyAlignment="1">
      <alignment horizontal="right" vertical="center" indent="1"/>
    </xf>
    <xf numFmtId="3" fontId="10" fillId="0" borderId="103" xfId="3" applyNumberFormat="1" applyFont="1" applyFill="1" applyBorder="1" applyAlignment="1">
      <alignment horizontal="right" vertical="center" indent="1"/>
    </xf>
    <xf numFmtId="3" fontId="10" fillId="6" borderId="103" xfId="1" applyNumberFormat="1" applyFont="1" applyFill="1" applyBorder="1" applyAlignment="1">
      <alignment horizontal="right" vertical="center" indent="1"/>
    </xf>
    <xf numFmtId="3" fontId="10" fillId="5" borderId="111" xfId="3" applyNumberFormat="1" applyFont="1" applyFill="1" applyBorder="1" applyAlignment="1">
      <alignment horizontal="right" vertical="center" indent="1"/>
    </xf>
    <xf numFmtId="0" fontId="5" fillId="6" borderId="3" xfId="0" applyFont="1" applyFill="1" applyBorder="1" applyAlignment="1">
      <alignment horizontal="center" vertical="center" wrapText="1"/>
    </xf>
    <xf numFmtId="0" fontId="1" fillId="3" borderId="0" xfId="0" applyFont="1" applyFill="1" applyAlignment="1">
      <alignment horizontal="left" vertical="top" wrapText="1"/>
    </xf>
    <xf numFmtId="0" fontId="1" fillId="3" borderId="0" xfId="0" applyFont="1" applyFill="1" applyBorder="1" applyAlignment="1">
      <alignment horizontal="left" vertical="top" wrapText="1"/>
    </xf>
    <xf numFmtId="0" fontId="5" fillId="0" borderId="28" xfId="0" applyFont="1" applyFill="1" applyBorder="1" applyAlignment="1">
      <alignment vertical="center"/>
    </xf>
    <xf numFmtId="0" fontId="5" fillId="0" borderId="22" xfId="0" applyFont="1" applyFill="1" applyBorder="1" applyAlignment="1">
      <alignment vertical="center"/>
    </xf>
    <xf numFmtId="0" fontId="5" fillId="0" borderId="29" xfId="0" applyFont="1" applyFill="1" applyBorder="1" applyAlignment="1">
      <alignment vertical="center"/>
    </xf>
    <xf numFmtId="0" fontId="5" fillId="5" borderId="28" xfId="0" applyFont="1" applyFill="1" applyBorder="1" applyAlignment="1">
      <alignment vertical="center"/>
    </xf>
    <xf numFmtId="0" fontId="5" fillId="5" borderId="22" xfId="0" applyFont="1" applyFill="1" applyBorder="1" applyAlignment="1">
      <alignment vertical="center"/>
    </xf>
    <xf numFmtId="0" fontId="5" fillId="5" borderId="29" xfId="0" applyFont="1" applyFill="1" applyBorder="1" applyAlignment="1">
      <alignment vertical="center"/>
    </xf>
    <xf numFmtId="0" fontId="5" fillId="0" borderId="28" xfId="0" applyFont="1" applyBorder="1" applyAlignment="1">
      <alignment vertical="center"/>
    </xf>
    <xf numFmtId="0" fontId="5" fillId="0" borderId="22" xfId="0" applyFont="1" applyBorder="1" applyAlignment="1">
      <alignment vertical="center"/>
    </xf>
    <xf numFmtId="0" fontId="5" fillId="0" borderId="29" xfId="0" applyFont="1" applyBorder="1" applyAlignment="1">
      <alignment vertical="center"/>
    </xf>
    <xf numFmtId="3" fontId="5" fillId="0" borderId="103" xfId="0" applyNumberFormat="1" applyFont="1" applyFill="1" applyBorder="1" applyAlignment="1">
      <alignment horizontal="right" vertical="center" indent="2"/>
    </xf>
    <xf numFmtId="3" fontId="5" fillId="5" borderId="103" xfId="0" applyNumberFormat="1" applyFont="1" applyFill="1" applyBorder="1" applyAlignment="1">
      <alignment horizontal="right" vertical="center" indent="2"/>
    </xf>
    <xf numFmtId="0" fontId="5" fillId="6" borderId="28" xfId="0" applyFont="1" applyFill="1" applyBorder="1" applyAlignment="1">
      <alignment vertical="center"/>
    </xf>
    <xf numFmtId="0" fontId="5" fillId="6" borderId="22" xfId="0" applyFont="1" applyFill="1" applyBorder="1" applyAlignment="1">
      <alignment vertical="center"/>
    </xf>
    <xf numFmtId="0" fontId="5" fillId="6" borderId="29" xfId="0" applyFont="1" applyFill="1" applyBorder="1" applyAlignment="1">
      <alignment vertical="center"/>
    </xf>
    <xf numFmtId="3" fontId="5" fillId="0" borderId="111" xfId="0" applyNumberFormat="1" applyFont="1" applyFill="1" applyBorder="1" applyAlignment="1">
      <alignment horizontal="right" vertical="center" indent="2"/>
    </xf>
    <xf numFmtId="3" fontId="5" fillId="6" borderId="103" xfId="0" applyNumberFormat="1" applyFont="1" applyFill="1" applyBorder="1" applyAlignment="1">
      <alignment horizontal="right" vertical="center" indent="2"/>
    </xf>
    <xf numFmtId="3" fontId="5" fillId="0" borderId="103" xfId="0" applyNumberFormat="1" applyFont="1" applyBorder="1" applyAlignment="1">
      <alignment horizontal="right" vertical="center" indent="2"/>
    </xf>
    <xf numFmtId="3" fontId="5" fillId="5" borderId="111" xfId="0" applyNumberFormat="1" applyFont="1" applyFill="1" applyBorder="1" applyAlignment="1">
      <alignment horizontal="right" vertical="center" indent="2"/>
    </xf>
    <xf numFmtId="3" fontId="5" fillId="5" borderId="112" xfId="0" applyNumberFormat="1" applyFont="1" applyFill="1" applyBorder="1" applyAlignment="1">
      <alignment horizontal="right" vertical="center" indent="2"/>
    </xf>
    <xf numFmtId="3" fontId="5" fillId="5" borderId="113" xfId="0" applyNumberFormat="1" applyFont="1" applyFill="1" applyBorder="1" applyAlignment="1">
      <alignment horizontal="right" vertical="center" indent="2"/>
    </xf>
    <xf numFmtId="0" fontId="5" fillId="0" borderId="3" xfId="0" applyFont="1" applyFill="1" applyBorder="1" applyAlignment="1">
      <alignment vertical="center"/>
    </xf>
    <xf numFmtId="0" fontId="2" fillId="4" borderId="15" xfId="0" applyFont="1" applyFill="1" applyBorder="1" applyAlignment="1">
      <alignment horizontal="left" vertical="top" wrapText="1"/>
    </xf>
    <xf numFmtId="0" fontId="2" fillId="4" borderId="16" xfId="0" applyFont="1" applyFill="1" applyBorder="1" applyAlignment="1">
      <alignment horizontal="left" vertical="top" wrapText="1"/>
    </xf>
    <xf numFmtId="0" fontId="2" fillId="4" borderId="17" xfId="0" applyFont="1" applyFill="1" applyBorder="1" applyAlignment="1">
      <alignment horizontal="left" vertical="top" wrapText="1"/>
    </xf>
    <xf numFmtId="0" fontId="5" fillId="0" borderId="53" xfId="0" applyFont="1" applyFill="1" applyBorder="1" applyAlignment="1">
      <alignment vertical="center"/>
    </xf>
    <xf numFmtId="0" fontId="5" fillId="5" borderId="53" xfId="0" applyFont="1" applyFill="1" applyBorder="1" applyAlignment="1">
      <alignment vertical="center"/>
    </xf>
    <xf numFmtId="0" fontId="5" fillId="6" borderId="53" xfId="0" applyFont="1" applyFill="1" applyBorder="1" applyAlignment="1">
      <alignment vertical="center"/>
    </xf>
    <xf numFmtId="0" fontId="5" fillId="0" borderId="53" xfId="0" applyFont="1" applyBorder="1" applyAlignment="1">
      <alignment vertical="center"/>
    </xf>
    <xf numFmtId="0" fontId="5" fillId="0" borderId="28" xfId="0" applyFont="1" applyFill="1" applyBorder="1" applyAlignment="1">
      <alignment vertical="center" wrapText="1"/>
    </xf>
    <xf numFmtId="0" fontId="5" fillId="0" borderId="22" xfId="0" applyFont="1" applyFill="1" applyBorder="1" applyAlignment="1">
      <alignment vertical="center" wrapText="1"/>
    </xf>
    <xf numFmtId="0" fontId="5" fillId="0" borderId="29" xfId="0" applyFont="1" applyFill="1" applyBorder="1" applyAlignment="1">
      <alignment vertical="center" wrapText="1"/>
    </xf>
    <xf numFmtId="0" fontId="5" fillId="5" borderId="28" xfId="0" applyFont="1" applyFill="1" applyBorder="1" applyAlignment="1">
      <alignment vertical="center" wrapText="1"/>
    </xf>
    <xf numFmtId="0" fontId="5" fillId="5" borderId="22" xfId="0" applyFont="1" applyFill="1" applyBorder="1" applyAlignment="1">
      <alignment vertical="center" wrapText="1"/>
    </xf>
    <xf numFmtId="0" fontId="5" fillId="5" borderId="29" xfId="0" applyFont="1" applyFill="1" applyBorder="1" applyAlignment="1">
      <alignment vertical="center" wrapText="1"/>
    </xf>
    <xf numFmtId="3" fontId="5" fillId="5" borderId="97" xfId="0" applyNumberFormat="1" applyFont="1" applyFill="1" applyBorder="1" applyAlignment="1">
      <alignment horizontal="center" vertical="center"/>
    </xf>
    <xf numFmtId="3" fontId="5" fillId="5" borderId="40" xfId="0" applyNumberFormat="1" applyFont="1" applyFill="1" applyBorder="1" applyAlignment="1">
      <alignment horizontal="center" vertical="center"/>
    </xf>
    <xf numFmtId="3" fontId="5" fillId="5" borderId="19" xfId="0" applyNumberFormat="1" applyFont="1" applyFill="1" applyBorder="1" applyAlignment="1">
      <alignment horizontal="center" vertical="center"/>
    </xf>
    <xf numFmtId="0" fontId="5" fillId="3" borderId="53" xfId="0" applyFont="1" applyFill="1" applyBorder="1" applyAlignment="1">
      <alignment vertical="center"/>
    </xf>
    <xf numFmtId="3" fontId="5" fillId="3" borderId="63" xfId="0" applyNumberFormat="1" applyFont="1" applyFill="1" applyBorder="1" applyAlignment="1">
      <alignment horizontal="center" vertical="center"/>
    </xf>
    <xf numFmtId="3" fontId="5" fillId="3" borderId="110" xfId="0" applyNumberFormat="1" applyFont="1" applyFill="1" applyBorder="1" applyAlignment="1">
      <alignment horizontal="center" vertical="center"/>
    </xf>
    <xf numFmtId="3" fontId="5" fillId="3" borderId="65" xfId="0" applyNumberFormat="1" applyFont="1" applyFill="1" applyBorder="1" applyAlignment="1">
      <alignment horizontal="center" vertical="center"/>
    </xf>
    <xf numFmtId="3" fontId="5" fillId="3" borderId="66" xfId="0" applyNumberFormat="1" applyFont="1" applyFill="1" applyBorder="1" applyAlignment="1">
      <alignment horizontal="center" vertical="center"/>
    </xf>
    <xf numFmtId="3" fontId="5" fillId="3" borderId="21" xfId="0" applyNumberFormat="1" applyFont="1" applyFill="1" applyBorder="1" applyAlignment="1">
      <alignment horizontal="center" vertical="center"/>
    </xf>
    <xf numFmtId="3" fontId="5" fillId="3" borderId="98" xfId="0" applyNumberFormat="1" applyFont="1" applyFill="1" applyBorder="1" applyAlignment="1">
      <alignment horizontal="center" vertical="center"/>
    </xf>
    <xf numFmtId="3" fontId="5" fillId="3" borderId="40" xfId="0" applyNumberFormat="1" applyFont="1" applyFill="1" applyBorder="1" applyAlignment="1">
      <alignment horizontal="center" vertical="center"/>
    </xf>
    <xf numFmtId="3" fontId="5" fillId="3" borderId="85" xfId="0" applyNumberFormat="1" applyFont="1" applyFill="1" applyBorder="1" applyAlignment="1">
      <alignment horizontal="center" vertical="center"/>
    </xf>
    <xf numFmtId="3" fontId="5" fillId="5" borderId="73" xfId="0" applyNumberFormat="1" applyFont="1" applyFill="1" applyBorder="1" applyAlignment="1">
      <alignment horizontal="center" vertical="center"/>
    </xf>
    <xf numFmtId="3" fontId="5" fillId="5" borderId="63" xfId="0" applyNumberFormat="1" applyFont="1" applyFill="1" applyBorder="1" applyAlignment="1">
      <alignment horizontal="center" vertical="center"/>
    </xf>
    <xf numFmtId="3" fontId="5" fillId="5" borderId="75" xfId="0" applyNumberFormat="1" applyFont="1" applyFill="1" applyBorder="1" applyAlignment="1">
      <alignment horizontal="center" vertical="center"/>
    </xf>
    <xf numFmtId="3" fontId="5" fillId="5" borderId="74" xfId="0" applyNumberFormat="1" applyFont="1" applyFill="1" applyBorder="1" applyAlignment="1">
      <alignment horizontal="center" vertical="center"/>
    </xf>
    <xf numFmtId="3" fontId="5" fillId="5" borderId="65" xfId="0" applyNumberFormat="1" applyFont="1" applyFill="1" applyBorder="1" applyAlignment="1">
      <alignment horizontal="center" vertical="center"/>
    </xf>
    <xf numFmtId="3" fontId="5" fillId="5" borderId="76" xfId="0" applyNumberFormat="1" applyFont="1" applyFill="1" applyBorder="1" applyAlignment="1">
      <alignment horizontal="center" vertical="center"/>
    </xf>
    <xf numFmtId="3" fontId="5" fillId="5" borderId="34" xfId="0" applyNumberFormat="1" applyFont="1" applyFill="1" applyBorder="1" applyAlignment="1">
      <alignment horizontal="center" vertical="center"/>
    </xf>
    <xf numFmtId="3" fontId="5" fillId="5" borderId="21" xfId="0" applyNumberFormat="1" applyFont="1" applyFill="1" applyBorder="1" applyAlignment="1">
      <alignment horizontal="center" vertical="center"/>
    </xf>
    <xf numFmtId="3" fontId="5" fillId="5" borderId="45" xfId="0" applyNumberFormat="1" applyFont="1" applyFill="1" applyBorder="1" applyAlignment="1">
      <alignment horizontal="center" vertical="center"/>
    </xf>
    <xf numFmtId="3" fontId="5" fillId="3" borderId="73" xfId="0" applyNumberFormat="1" applyFont="1" applyFill="1" applyBorder="1" applyAlignment="1">
      <alignment horizontal="center" vertical="center"/>
    </xf>
    <xf numFmtId="3" fontId="5" fillId="3" borderId="75" xfId="0" applyNumberFormat="1" applyFont="1" applyFill="1" applyBorder="1" applyAlignment="1">
      <alignment horizontal="center" vertical="center"/>
    </xf>
    <xf numFmtId="3" fontId="5" fillId="3" borderId="74" xfId="0" applyNumberFormat="1" applyFont="1" applyFill="1" applyBorder="1" applyAlignment="1">
      <alignment horizontal="center" vertical="center"/>
    </xf>
    <xf numFmtId="3" fontId="5" fillId="3" borderId="76" xfId="0" applyNumberFormat="1" applyFont="1" applyFill="1" applyBorder="1" applyAlignment="1">
      <alignment horizontal="center" vertical="center"/>
    </xf>
    <xf numFmtId="3" fontId="5" fillId="3" borderId="34" xfId="0" applyNumberFormat="1" applyFont="1" applyFill="1" applyBorder="1" applyAlignment="1">
      <alignment horizontal="center" vertical="center"/>
    </xf>
    <xf numFmtId="3" fontId="5" fillId="3" borderId="45" xfId="0" applyNumberFormat="1" applyFont="1" applyFill="1" applyBorder="1" applyAlignment="1">
      <alignment horizontal="center" vertical="center"/>
    </xf>
    <xf numFmtId="3" fontId="5" fillId="3" borderId="97" xfId="0" applyNumberFormat="1" applyFont="1" applyFill="1" applyBorder="1" applyAlignment="1">
      <alignment horizontal="center" vertical="center"/>
    </xf>
    <xf numFmtId="3" fontId="5" fillId="3" borderId="19" xfId="0" applyNumberFormat="1" applyFont="1" applyFill="1" applyBorder="1" applyAlignment="1">
      <alignment horizontal="center" vertical="center"/>
    </xf>
    <xf numFmtId="3" fontId="5" fillId="0" borderId="97" xfId="0" applyNumberFormat="1" applyFont="1" applyFill="1" applyBorder="1" applyAlignment="1">
      <alignment horizontal="center" vertical="center"/>
    </xf>
    <xf numFmtId="3" fontId="5" fillId="0" borderId="40" xfId="0" applyNumberFormat="1" applyFont="1" applyFill="1" applyBorder="1" applyAlignment="1">
      <alignment horizontal="center" vertical="center"/>
    </xf>
    <xf numFmtId="3" fontId="5" fillId="0" borderId="19" xfId="0" applyNumberFormat="1" applyFont="1" applyFill="1" applyBorder="1" applyAlignment="1">
      <alignment horizontal="center" vertical="center"/>
    </xf>
    <xf numFmtId="3" fontId="6" fillId="5" borderId="97" xfId="0" applyNumberFormat="1" applyFont="1" applyFill="1" applyBorder="1" applyAlignment="1">
      <alignment horizontal="center" vertical="center"/>
    </xf>
    <xf numFmtId="3" fontId="6" fillId="5" borderId="40" xfId="0" applyNumberFormat="1" applyFont="1" applyFill="1" applyBorder="1" applyAlignment="1">
      <alignment horizontal="center" vertical="center"/>
    </xf>
    <xf numFmtId="3" fontId="6" fillId="5" borderId="19" xfId="0" applyNumberFormat="1" applyFont="1" applyFill="1" applyBorder="1" applyAlignment="1">
      <alignment horizontal="center" vertical="center"/>
    </xf>
    <xf numFmtId="3" fontId="37" fillId="5" borderId="74" xfId="0" applyNumberFormat="1" applyFont="1" applyFill="1" applyBorder="1" applyAlignment="1">
      <alignment horizontal="center" vertical="center"/>
    </xf>
    <xf numFmtId="3" fontId="37" fillId="5" borderId="65" xfId="0" applyNumberFormat="1" applyFont="1" applyFill="1" applyBorder="1" applyAlignment="1">
      <alignment horizontal="center" vertical="center"/>
    </xf>
    <xf numFmtId="3" fontId="37" fillId="5" borderId="76" xfId="0" applyNumberFormat="1" applyFont="1" applyFill="1" applyBorder="1" applyAlignment="1">
      <alignment horizontal="center" vertical="center"/>
    </xf>
    <xf numFmtId="3" fontId="5" fillId="0" borderId="73" xfId="0" applyNumberFormat="1" applyFont="1" applyBorder="1" applyAlignment="1">
      <alignment horizontal="center" vertical="center"/>
    </xf>
    <xf numFmtId="3" fontId="5" fillId="0" borderId="63" xfId="0" applyNumberFormat="1" applyFont="1" applyBorder="1" applyAlignment="1">
      <alignment horizontal="center" vertical="center"/>
    </xf>
    <xf numFmtId="3" fontId="5" fillId="0" borderId="75" xfId="0" applyNumberFormat="1" applyFont="1" applyBorder="1" applyAlignment="1">
      <alignment horizontal="center" vertical="center"/>
    </xf>
    <xf numFmtId="3" fontId="5" fillId="0" borderId="74" xfId="0" applyNumberFormat="1" applyFont="1" applyBorder="1" applyAlignment="1">
      <alignment horizontal="center" vertical="center"/>
    </xf>
    <xf numFmtId="3" fontId="5" fillId="0" borderId="65" xfId="0" applyNumberFormat="1" applyFont="1" applyBorder="1" applyAlignment="1">
      <alignment horizontal="center" vertical="center"/>
    </xf>
    <xf numFmtId="3" fontId="5" fillId="0" borderId="76" xfId="0" applyNumberFormat="1" applyFont="1" applyBorder="1" applyAlignment="1">
      <alignment horizontal="center" vertical="center"/>
    </xf>
    <xf numFmtId="3" fontId="5" fillId="0" borderId="34" xfId="0" applyNumberFormat="1" applyFont="1" applyBorder="1" applyAlignment="1">
      <alignment horizontal="center" vertical="center"/>
    </xf>
    <xf numFmtId="3" fontId="5" fillId="0" borderId="21" xfId="0" applyNumberFormat="1" applyFont="1" applyBorder="1" applyAlignment="1">
      <alignment horizontal="center" vertical="center"/>
    </xf>
    <xf numFmtId="3" fontId="5" fillId="0" borderId="45" xfId="0" applyNumberFormat="1" applyFont="1" applyBorder="1" applyAlignment="1">
      <alignment horizontal="center" vertical="center"/>
    </xf>
    <xf numFmtId="3" fontId="5" fillId="0" borderId="97" xfId="0" applyNumberFormat="1" applyFont="1" applyBorder="1" applyAlignment="1">
      <alignment horizontal="center" vertical="center"/>
    </xf>
    <xf numFmtId="3" fontId="5" fillId="0" borderId="40" xfId="0" applyNumberFormat="1" applyFont="1" applyBorder="1" applyAlignment="1">
      <alignment horizontal="center" vertical="center"/>
    </xf>
    <xf numFmtId="3" fontId="5" fillId="0" borderId="19" xfId="0" applyNumberFormat="1" applyFont="1" applyBorder="1" applyAlignment="1">
      <alignment horizontal="center" vertical="center"/>
    </xf>
    <xf numFmtId="3" fontId="5" fillId="0" borderId="73" xfId="0" applyNumberFormat="1" applyFont="1" applyFill="1" applyBorder="1" applyAlignment="1">
      <alignment horizontal="center" vertical="center"/>
    </xf>
    <xf numFmtId="3" fontId="5" fillId="0" borderId="63" xfId="0" applyNumberFormat="1" applyFont="1" applyFill="1" applyBorder="1" applyAlignment="1">
      <alignment horizontal="center" vertical="center"/>
    </xf>
    <xf numFmtId="3" fontId="5" fillId="0" borderId="75" xfId="0" applyNumberFormat="1" applyFont="1" applyFill="1" applyBorder="1" applyAlignment="1">
      <alignment horizontal="center" vertical="center"/>
    </xf>
    <xf numFmtId="3" fontId="5" fillId="0" borderId="74" xfId="0" applyNumberFormat="1" applyFont="1" applyFill="1" applyBorder="1" applyAlignment="1">
      <alignment horizontal="center" vertical="center"/>
    </xf>
    <xf numFmtId="3" fontId="5" fillId="0" borderId="65" xfId="0" applyNumberFormat="1" applyFont="1" applyFill="1" applyBorder="1" applyAlignment="1">
      <alignment horizontal="center" vertical="center"/>
    </xf>
    <xf numFmtId="3" fontId="5" fillId="0" borderId="76" xfId="0" applyNumberFormat="1" applyFont="1" applyFill="1" applyBorder="1" applyAlignment="1">
      <alignment horizontal="center" vertical="center"/>
    </xf>
    <xf numFmtId="3" fontId="5" fillId="0" borderId="34" xfId="0" applyNumberFormat="1" applyFont="1" applyFill="1" applyBorder="1" applyAlignment="1">
      <alignment horizontal="center" vertical="center"/>
    </xf>
    <xf numFmtId="3" fontId="5" fillId="0" borderId="21" xfId="0" applyNumberFormat="1" applyFont="1" applyFill="1" applyBorder="1" applyAlignment="1">
      <alignment horizontal="center" vertical="center"/>
    </xf>
    <xf numFmtId="3" fontId="5" fillId="0" borderId="45" xfId="0" applyNumberFormat="1" applyFont="1" applyFill="1" applyBorder="1" applyAlignment="1">
      <alignment horizontal="center" vertical="center"/>
    </xf>
    <xf numFmtId="3" fontId="5" fillId="0" borderId="58" xfId="0" applyNumberFormat="1" applyFont="1" applyBorder="1" applyAlignment="1">
      <alignment horizontal="center" vertical="center"/>
    </xf>
    <xf numFmtId="3" fontId="5" fillId="0" borderId="60" xfId="0" applyNumberFormat="1" applyFont="1" applyBorder="1" applyAlignment="1">
      <alignment horizontal="center" vertical="center"/>
    </xf>
    <xf numFmtId="3" fontId="5" fillId="0" borderId="71" xfId="0" applyNumberFormat="1" applyFont="1" applyBorder="1" applyAlignment="1">
      <alignment horizontal="center" vertical="center"/>
    </xf>
    <xf numFmtId="3" fontId="5" fillId="0" borderId="59" xfId="0" applyNumberFormat="1" applyFont="1" applyBorder="1" applyAlignment="1">
      <alignment horizontal="center" vertical="center"/>
    </xf>
    <xf numFmtId="3" fontId="5" fillId="0" borderId="61" xfId="0" applyNumberFormat="1" applyFont="1" applyBorder="1" applyAlignment="1">
      <alignment horizontal="center" vertical="center"/>
    </xf>
    <xf numFmtId="3" fontId="5" fillId="0" borderId="72" xfId="0" applyNumberFormat="1" applyFont="1" applyBorder="1" applyAlignment="1">
      <alignment horizontal="center" vertical="center"/>
    </xf>
    <xf numFmtId="3" fontId="5" fillId="0" borderId="20" xfId="0" applyNumberFormat="1" applyFont="1" applyFill="1" applyBorder="1" applyAlignment="1">
      <alignment horizontal="center" vertical="center"/>
    </xf>
    <xf numFmtId="3" fontId="5" fillId="0" borderId="99" xfId="0" applyNumberFormat="1" applyFont="1" applyFill="1" applyBorder="1" applyAlignment="1">
      <alignment horizontal="center" vertical="center"/>
    </xf>
    <xf numFmtId="3" fontId="5" fillId="0" borderId="101" xfId="0" applyNumberFormat="1" applyFont="1" applyFill="1" applyBorder="1" applyAlignment="1">
      <alignment horizontal="center" vertical="center"/>
    </xf>
    <xf numFmtId="3" fontId="5" fillId="0" borderId="79" xfId="0" applyNumberFormat="1" applyFont="1" applyFill="1" applyBorder="1" applyAlignment="1">
      <alignment horizontal="center" vertical="center"/>
    </xf>
    <xf numFmtId="3" fontId="5" fillId="0" borderId="94" xfId="0" applyNumberFormat="1" applyFont="1" applyFill="1" applyBorder="1" applyAlignment="1">
      <alignment horizontal="center" vertical="center"/>
    </xf>
    <xf numFmtId="3" fontId="5" fillId="0" borderId="96" xfId="0" applyNumberFormat="1" applyFont="1" applyFill="1" applyBorder="1" applyAlignment="1">
      <alignment horizontal="center" vertical="center"/>
    </xf>
    <xf numFmtId="3" fontId="5" fillId="5" borderId="79" xfId="0" applyNumberFormat="1" applyFont="1" applyFill="1" applyBorder="1" applyAlignment="1">
      <alignment horizontal="center" vertical="center"/>
    </xf>
    <xf numFmtId="3" fontId="5" fillId="5" borderId="94" xfId="0" applyNumberFormat="1" applyFont="1" applyFill="1" applyBorder="1" applyAlignment="1">
      <alignment horizontal="center" vertical="center"/>
    </xf>
    <xf numFmtId="3" fontId="5" fillId="5" borderId="96" xfId="0" applyNumberFormat="1" applyFont="1" applyFill="1" applyBorder="1" applyAlignment="1">
      <alignment horizontal="center" vertical="center"/>
    </xf>
    <xf numFmtId="3" fontId="5" fillId="5" borderId="58" xfId="0" applyNumberFormat="1" applyFont="1" applyFill="1" applyBorder="1" applyAlignment="1">
      <alignment horizontal="center" vertical="center"/>
    </xf>
    <xf numFmtId="3" fontId="5" fillId="5" borderId="60" xfId="0" applyNumberFormat="1" applyFont="1" applyFill="1" applyBorder="1" applyAlignment="1">
      <alignment horizontal="center" vertical="center"/>
    </xf>
    <xf numFmtId="3" fontId="5" fillId="5" borderId="71" xfId="0" applyNumberFormat="1" applyFont="1" applyFill="1" applyBorder="1" applyAlignment="1">
      <alignment horizontal="center" vertical="center"/>
    </xf>
    <xf numFmtId="3" fontId="5" fillId="5" borderId="59" xfId="0" applyNumberFormat="1" applyFont="1" applyFill="1" applyBorder="1" applyAlignment="1">
      <alignment horizontal="center" vertical="center"/>
    </xf>
    <xf numFmtId="3" fontId="5" fillId="5" borderId="61" xfId="0" applyNumberFormat="1" applyFont="1" applyFill="1" applyBorder="1" applyAlignment="1">
      <alignment horizontal="center" vertical="center"/>
    </xf>
    <xf numFmtId="3" fontId="5" fillId="5" borderId="72" xfId="0" applyNumberFormat="1" applyFont="1" applyFill="1" applyBorder="1" applyAlignment="1">
      <alignment horizontal="center" vertical="center"/>
    </xf>
    <xf numFmtId="3" fontId="5" fillId="5" borderId="20" xfId="0" applyNumberFormat="1" applyFont="1" applyFill="1" applyBorder="1" applyAlignment="1">
      <alignment horizontal="center" vertical="center"/>
    </xf>
    <xf numFmtId="3" fontId="5" fillId="5" borderId="99" xfId="0" applyNumberFormat="1" applyFont="1" applyFill="1" applyBorder="1" applyAlignment="1">
      <alignment horizontal="center" vertical="center"/>
    </xf>
    <xf numFmtId="3" fontId="5" fillId="5" borderId="101" xfId="0" applyNumberFormat="1" applyFont="1" applyFill="1" applyBorder="1" applyAlignment="1">
      <alignment horizontal="center" vertical="center"/>
    </xf>
    <xf numFmtId="0" fontId="7" fillId="4" borderId="15" xfId="0" applyFont="1" applyFill="1" applyBorder="1" applyAlignment="1">
      <alignment horizontal="left" vertical="center" wrapText="1"/>
    </xf>
    <xf numFmtId="0" fontId="7" fillId="4" borderId="16" xfId="0" applyFont="1" applyFill="1" applyBorder="1" applyAlignment="1">
      <alignment horizontal="left" vertical="center" wrapText="1"/>
    </xf>
    <xf numFmtId="0" fontId="7" fillId="4" borderId="17" xfId="0" applyFont="1" applyFill="1" applyBorder="1" applyAlignment="1">
      <alignment horizontal="left" vertical="center" wrapText="1"/>
    </xf>
    <xf numFmtId="0" fontId="17" fillId="4" borderId="15" xfId="0" applyFont="1" applyFill="1" applyBorder="1" applyAlignment="1">
      <alignment horizontal="center" vertical="center" wrapText="1"/>
    </xf>
    <xf numFmtId="0" fontId="17" fillId="4" borderId="17" xfId="0" applyFont="1" applyFill="1" applyBorder="1" applyAlignment="1">
      <alignment horizontal="center" vertical="center" wrapText="1"/>
    </xf>
    <xf numFmtId="3" fontId="5" fillId="5" borderId="62" xfId="0" applyNumberFormat="1" applyFont="1" applyFill="1" applyBorder="1" applyAlignment="1">
      <alignment horizontal="center" vertical="center"/>
    </xf>
    <xf numFmtId="3" fontId="5" fillId="5" borderId="64" xfId="0" applyNumberFormat="1" applyFont="1" applyFill="1" applyBorder="1" applyAlignment="1">
      <alignment horizontal="center" vertical="center"/>
    </xf>
    <xf numFmtId="3" fontId="5" fillId="5" borderId="100" xfId="0" applyNumberFormat="1" applyFont="1" applyFill="1" applyBorder="1" applyAlignment="1">
      <alignment horizontal="center" vertical="center"/>
    </xf>
    <xf numFmtId="3" fontId="5" fillId="5" borderId="95" xfId="0" applyNumberFormat="1" applyFont="1" applyFill="1" applyBorder="1" applyAlignment="1">
      <alignment horizontal="center" vertical="center"/>
    </xf>
  </cellXfs>
  <cellStyles count="6">
    <cellStyle name="Hyperlink" xfId="2" builtinId="8"/>
    <cellStyle name="Normal" xfId="0" builtinId="0"/>
    <cellStyle name="Normal 2" xfId="5" xr:uid="{8E8B2CC7-459A-4EDD-B70C-D77B3D0F51AD}"/>
    <cellStyle name="Percent" xfId="1" builtinId="5"/>
    <cellStyle name="Percent 2" xfId="3" xr:uid="{00000000-0005-0000-0000-000003000000}"/>
    <cellStyle name="Yüzde 2" xfId="4" xr:uid="{44DF9C39-DF24-4170-B6C9-214A25C41D10}"/>
  </cellStyles>
  <dxfs count="46">
    <dxf>
      <font>
        <b val="0"/>
        <i val="0"/>
        <strike val="0"/>
        <condense val="0"/>
        <extend val="0"/>
        <outline val="0"/>
        <shadow val="0"/>
        <u val="none"/>
        <vertAlign val="baseline"/>
        <sz val="11"/>
        <color rgb="FF002060"/>
        <name val="Candara"/>
        <family val="2"/>
        <scheme val="none"/>
      </font>
      <numFmt numFmtId="2" formatCode="0.00"/>
      <fill>
        <patternFill patternType="none">
          <fgColor indexed="64"/>
          <bgColor indexed="65"/>
        </patternFill>
      </fill>
      <alignment horizontal="general" vertical="top" textRotation="0" wrapText="0" indent="0" justifyLastLine="0" shrinkToFit="0" readingOrder="0"/>
      <border diagonalUp="0" diagonalDown="0" outline="0">
        <left style="thin">
          <color theme="4" tint="0.39994506668294322"/>
        </left>
        <right style="thin">
          <color theme="4" tint="0.39994506668294322"/>
        </right>
        <top style="thin">
          <color theme="4" tint="0.39994506668294322"/>
        </top>
        <bottom style="thin">
          <color theme="4" tint="0.39994506668294322"/>
        </bottom>
      </border>
    </dxf>
    <dxf>
      <font>
        <b/>
        <i val="0"/>
        <strike val="0"/>
        <condense val="0"/>
        <extend val="0"/>
        <outline val="0"/>
        <shadow val="0"/>
        <u val="none"/>
        <vertAlign val="baseline"/>
        <sz val="11"/>
        <color theme="0"/>
        <name val="Candara"/>
        <family val="2"/>
        <scheme val="none"/>
      </font>
      <fill>
        <patternFill patternType="solid">
          <fgColor indexed="64"/>
          <bgColor rgb="FF002060"/>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2060"/>
        <name val="Candara"/>
        <family val="2"/>
        <scheme val="none"/>
      </font>
      <numFmt numFmtId="2" formatCode="0.00"/>
      <fill>
        <patternFill patternType="none">
          <fgColor indexed="64"/>
          <bgColor indexed="65"/>
        </patternFill>
      </fill>
      <alignment horizontal="general" vertical="center" textRotation="0" wrapText="1" indent="0" justifyLastLine="0" shrinkToFit="0" readingOrder="0"/>
      <border diagonalUp="0" diagonalDown="0" outline="0">
        <left style="thin">
          <color theme="4" tint="0.39994506668294322"/>
        </left>
        <right style="thin">
          <color theme="4" tint="0.39994506668294322"/>
        </right>
        <top style="thin">
          <color theme="4" tint="0.39994506668294322"/>
        </top>
        <bottom style="thin">
          <color theme="4" tint="0.39994506668294322"/>
        </bottom>
      </border>
    </dxf>
    <dxf>
      <font>
        <b/>
        <i val="0"/>
        <strike val="0"/>
        <condense val="0"/>
        <extend val="0"/>
        <outline val="0"/>
        <shadow val="0"/>
        <u val="none"/>
        <vertAlign val="baseline"/>
        <sz val="11"/>
        <color theme="0"/>
        <name val="Candara"/>
        <family val="2"/>
        <scheme val="none"/>
      </font>
      <fill>
        <patternFill patternType="solid">
          <fgColor indexed="64"/>
          <bgColor rgb="FF002060"/>
        </patternFill>
      </fill>
      <alignment horizontal="center" vertical="center" textRotation="0" wrapText="0" indent="0" justifyLastLine="0" shrinkToFit="0" readingOrder="0"/>
    </dxf>
    <dxf>
      <font>
        <b val="0"/>
        <i val="0"/>
        <strike val="0"/>
        <condense val="0"/>
        <extend val="0"/>
        <outline val="0"/>
        <shadow val="0"/>
        <u val="none"/>
        <vertAlign val="baseline"/>
        <sz val="11"/>
        <color rgb="FF002060"/>
        <name val="Candara"/>
        <family val="2"/>
        <scheme val="none"/>
      </font>
      <numFmt numFmtId="2" formatCode="0.00"/>
      <fill>
        <patternFill patternType="none">
          <fgColor indexed="64"/>
          <bgColor indexed="65"/>
        </patternFill>
      </fill>
      <alignment horizontal="general" vertical="center" textRotation="0" wrapText="1" indent="0" justifyLastLine="0" shrinkToFit="0" readingOrder="0"/>
      <border diagonalUp="0" diagonalDown="0" outline="0">
        <left style="thin">
          <color theme="4" tint="0.39994506668294322"/>
        </left>
        <right style="thin">
          <color theme="4" tint="0.39994506668294322"/>
        </right>
        <top style="thin">
          <color theme="4" tint="0.39994506668294322"/>
        </top>
        <bottom style="thin">
          <color theme="4" tint="0.39994506668294322"/>
        </bottom>
      </border>
    </dxf>
    <dxf>
      <font>
        <b/>
        <i val="0"/>
        <strike val="0"/>
        <condense val="0"/>
        <extend val="0"/>
        <outline val="0"/>
        <shadow val="0"/>
        <u val="none"/>
        <vertAlign val="baseline"/>
        <sz val="11"/>
        <color theme="0"/>
        <name val="Candara"/>
        <family val="2"/>
        <scheme val="none"/>
      </font>
      <fill>
        <patternFill patternType="solid">
          <fgColor indexed="64"/>
          <bgColor rgb="FF002060"/>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2060"/>
        <name val="Candara"/>
        <family val="2"/>
        <scheme val="none"/>
      </font>
      <numFmt numFmtId="2" formatCode="0.00"/>
      <fill>
        <patternFill patternType="none">
          <fgColor indexed="64"/>
          <bgColor indexed="65"/>
        </patternFill>
      </fill>
      <alignment horizontal="general" vertical="center" textRotation="0" wrapText="1" indent="0" justifyLastLine="0" shrinkToFit="0" readingOrder="0"/>
      <border diagonalUp="0" diagonalDown="0" outline="0">
        <left style="thin">
          <color theme="4" tint="0.39994506668294322"/>
        </left>
        <right style="thin">
          <color theme="4" tint="0.39994506668294322"/>
        </right>
        <top style="thin">
          <color theme="4" tint="0.39994506668294322"/>
        </top>
        <bottom style="thin">
          <color theme="4" tint="0.39994506668294322"/>
        </bottom>
      </border>
    </dxf>
    <dxf>
      <font>
        <b/>
        <i val="0"/>
        <strike val="0"/>
        <condense val="0"/>
        <extend val="0"/>
        <outline val="0"/>
        <shadow val="0"/>
        <u val="none"/>
        <vertAlign val="baseline"/>
        <sz val="11"/>
        <color theme="0"/>
        <name val="Candara"/>
        <family val="2"/>
        <scheme val="none"/>
      </font>
      <fill>
        <patternFill patternType="solid">
          <fgColor indexed="64"/>
          <bgColor rgb="FF002060"/>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2060"/>
        <name val="Candara"/>
        <family val="2"/>
        <scheme val="none"/>
      </font>
      <numFmt numFmtId="2" formatCode="0.00"/>
      <fill>
        <patternFill patternType="none">
          <fgColor indexed="64"/>
          <bgColor indexed="65"/>
        </patternFill>
      </fill>
      <alignment horizontal="general" vertical="center" textRotation="0" wrapText="1" indent="0" justifyLastLine="0" shrinkToFit="0" readingOrder="0"/>
      <border diagonalUp="0" diagonalDown="0" outline="0">
        <left style="thin">
          <color theme="4" tint="0.39994506668294322"/>
        </left>
        <right style="thin">
          <color theme="4" tint="0.39994506668294322"/>
        </right>
        <top style="thin">
          <color theme="4" tint="0.39994506668294322"/>
        </top>
        <bottom style="thin">
          <color theme="4" tint="0.39994506668294322"/>
        </bottom>
      </border>
    </dxf>
    <dxf>
      <fill>
        <patternFill patternType="solid">
          <fgColor indexed="64"/>
          <bgColor rgb="FF002060"/>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2060"/>
        <name val="Candara"/>
        <family val="2"/>
        <scheme val="none"/>
      </font>
      <numFmt numFmtId="2" formatCode="0.00"/>
      <fill>
        <patternFill patternType="none">
          <fgColor indexed="64"/>
          <bgColor indexed="65"/>
        </patternFill>
      </fill>
      <alignment horizontal="general" vertical="center" textRotation="0" wrapText="1" indent="0" justifyLastLine="0" shrinkToFit="0" readingOrder="0"/>
      <border diagonalUp="0" diagonalDown="0" outline="0">
        <left style="thin">
          <color theme="4" tint="0.39994506668294322"/>
        </left>
        <right style="thin">
          <color theme="4" tint="0.39994506668294322"/>
        </right>
        <top style="thin">
          <color theme="4" tint="0.39994506668294322"/>
        </top>
        <bottom style="thin">
          <color theme="4" tint="0.39994506668294322"/>
        </bottom>
      </border>
    </dxf>
    <dxf>
      <fill>
        <patternFill patternType="solid">
          <fgColor indexed="64"/>
          <bgColor rgb="FF002060"/>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2060"/>
        <name val="Candara"/>
        <family val="2"/>
        <scheme val="none"/>
      </font>
      <numFmt numFmtId="2" formatCode="0.00"/>
      <fill>
        <patternFill patternType="none">
          <fgColor indexed="64"/>
          <bgColor indexed="65"/>
        </patternFill>
      </fill>
      <alignment horizontal="general" vertical="center" textRotation="0" wrapText="1" indent="0" justifyLastLine="0" shrinkToFit="0" readingOrder="0"/>
      <border diagonalUp="0" diagonalDown="0" outline="0">
        <left style="thin">
          <color theme="4" tint="0.39994506668294322"/>
        </left>
        <right style="thin">
          <color theme="4" tint="0.39994506668294322"/>
        </right>
        <top style="thin">
          <color theme="4" tint="0.39994506668294322"/>
        </top>
        <bottom style="thin">
          <color theme="4" tint="0.39994506668294322"/>
        </bottom>
      </border>
    </dxf>
    <dxf>
      <fill>
        <patternFill patternType="solid">
          <fgColor indexed="64"/>
          <bgColor rgb="FF002060"/>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2060"/>
        <name val="Candara"/>
        <family val="2"/>
        <scheme val="none"/>
      </font>
      <fill>
        <patternFill patternType="none">
          <fgColor indexed="64"/>
          <bgColor indexed="65"/>
        </patternFill>
      </fill>
      <alignment horizontal="general" vertical="center" textRotation="0" wrapText="1" indent="0" justifyLastLine="0" shrinkToFit="0" readingOrder="0"/>
      <border diagonalUp="0" diagonalDown="0" outline="0">
        <left style="thin">
          <color theme="4" tint="0.39994506668294322"/>
        </left>
        <right style="thin">
          <color theme="4" tint="0.39994506668294322"/>
        </right>
        <top style="thin">
          <color theme="4" tint="0.39994506668294322"/>
        </top>
        <bottom style="thin">
          <color theme="4" tint="0.39994506668294322"/>
        </bottom>
      </border>
    </dxf>
    <dxf>
      <font>
        <b/>
        <i val="0"/>
        <strike val="0"/>
        <condense val="0"/>
        <extend val="0"/>
        <outline val="0"/>
        <shadow val="0"/>
        <u val="none"/>
        <vertAlign val="baseline"/>
        <sz val="11"/>
        <color theme="0"/>
        <name val="Candara"/>
        <family val="2"/>
        <scheme val="none"/>
      </font>
      <fill>
        <patternFill patternType="solid">
          <fgColor indexed="64"/>
          <bgColor rgb="FF002060"/>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2060"/>
        <name val="Candara"/>
        <family val="2"/>
        <scheme val="none"/>
      </font>
      <numFmt numFmtId="2" formatCode="0.00"/>
      <fill>
        <patternFill patternType="none">
          <fgColor indexed="64"/>
          <bgColor indexed="65"/>
        </patternFill>
      </fill>
      <alignment horizontal="general" vertical="center" textRotation="0" wrapText="1" indent="0" justifyLastLine="0" shrinkToFit="0" readingOrder="0"/>
      <border diagonalUp="0" diagonalDown="0" outline="0">
        <left style="thin">
          <color theme="4" tint="0.39994506668294322"/>
        </left>
        <right style="thin">
          <color theme="4" tint="0.39994506668294322"/>
        </right>
        <top style="thin">
          <color theme="4" tint="0.39994506668294322"/>
        </top>
        <bottom style="thin">
          <color theme="4" tint="0.39994506668294322"/>
        </bottom>
      </border>
    </dxf>
    <dxf>
      <font>
        <b/>
        <i val="0"/>
        <strike val="0"/>
        <condense val="0"/>
        <extend val="0"/>
        <outline val="0"/>
        <shadow val="0"/>
        <u val="none"/>
        <vertAlign val="baseline"/>
        <sz val="11"/>
        <color theme="0"/>
        <name val="Candara"/>
        <family val="2"/>
        <scheme val="none"/>
      </font>
      <fill>
        <patternFill patternType="solid">
          <fgColor indexed="64"/>
          <bgColor rgb="FF002060"/>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2060"/>
        <name val="Candara"/>
        <family val="2"/>
        <scheme val="none"/>
      </font>
      <numFmt numFmtId="2" formatCode="0.00"/>
      <fill>
        <patternFill patternType="none">
          <fgColor indexed="64"/>
          <bgColor indexed="65"/>
        </patternFill>
      </fill>
      <alignment horizontal="center" vertical="center" textRotation="0" wrapText="1" indent="0" justifyLastLine="0" shrinkToFit="0" readingOrder="0"/>
      <border diagonalUp="0" diagonalDown="0" outline="0">
        <left style="thin">
          <color theme="4" tint="0.39994506668294322"/>
        </left>
        <right style="thin">
          <color theme="4" tint="0.39994506668294322"/>
        </right>
        <top style="thin">
          <color theme="4" tint="0.39994506668294322"/>
        </top>
        <bottom style="thin">
          <color theme="4" tint="0.39994506668294322"/>
        </bottom>
      </border>
    </dxf>
    <dxf>
      <font>
        <b/>
        <i val="0"/>
        <strike val="0"/>
        <condense val="0"/>
        <extend val="0"/>
        <outline val="0"/>
        <shadow val="0"/>
        <u val="none"/>
        <vertAlign val="baseline"/>
        <sz val="11"/>
        <color theme="0"/>
        <name val="Candara"/>
        <family val="2"/>
        <scheme val="none"/>
      </font>
      <fill>
        <patternFill patternType="solid">
          <fgColor indexed="64"/>
          <bgColor rgb="FF002060"/>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2060"/>
        <name val="Candara"/>
        <family val="2"/>
        <scheme val="none"/>
      </font>
      <numFmt numFmtId="2" formatCode="0.00"/>
      <fill>
        <patternFill patternType="none">
          <fgColor indexed="64"/>
          <bgColor indexed="65"/>
        </patternFill>
      </fill>
      <alignment horizontal="right" vertical="center" textRotation="0" wrapText="1" indent="0" justifyLastLine="0" shrinkToFit="0" readingOrder="0"/>
      <border diagonalUp="0" diagonalDown="0" outline="0">
        <left style="thin">
          <color theme="4" tint="0.39994506668294322"/>
        </left>
        <right style="thin">
          <color theme="4" tint="0.39994506668294322"/>
        </right>
        <top style="thin">
          <color theme="4" tint="0.39994506668294322"/>
        </top>
        <bottom style="thin">
          <color theme="4" tint="0.39994506668294322"/>
        </bottom>
      </border>
    </dxf>
    <dxf>
      <font>
        <b/>
        <i val="0"/>
        <strike val="0"/>
        <condense val="0"/>
        <extend val="0"/>
        <outline val="0"/>
        <shadow val="0"/>
        <u val="none"/>
        <vertAlign val="baseline"/>
        <sz val="11"/>
        <color theme="0"/>
        <name val="Candara"/>
        <family val="2"/>
        <scheme val="none"/>
      </font>
      <fill>
        <patternFill patternType="solid">
          <fgColor indexed="64"/>
          <bgColor rgb="FF002060"/>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2060"/>
        <name val="Candara"/>
        <family val="2"/>
        <scheme val="none"/>
      </font>
      <numFmt numFmtId="1" formatCode="0"/>
      <fill>
        <patternFill patternType="none">
          <fgColor indexed="64"/>
          <bgColor indexed="65"/>
        </patternFill>
      </fill>
      <alignment horizontal="right" vertical="center" textRotation="0" wrapText="1" indent="0" justifyLastLine="0" shrinkToFit="0" readingOrder="0"/>
      <border diagonalUp="0" diagonalDown="0" outline="0">
        <left style="thin">
          <color theme="4" tint="0.39994506668294322"/>
        </left>
        <right style="thin">
          <color theme="4" tint="0.39994506668294322"/>
        </right>
        <top style="thin">
          <color theme="4" tint="0.39994506668294322"/>
        </top>
        <bottom style="thin">
          <color theme="4" tint="0.39994506668294322"/>
        </bottom>
      </border>
    </dxf>
    <dxf>
      <font>
        <b/>
        <i val="0"/>
        <strike val="0"/>
        <condense val="0"/>
        <extend val="0"/>
        <outline val="0"/>
        <shadow val="0"/>
        <u val="none"/>
        <vertAlign val="baseline"/>
        <sz val="11"/>
        <color theme="0"/>
        <name val="Candara"/>
        <family val="2"/>
        <scheme val="none"/>
      </font>
      <fill>
        <patternFill patternType="solid">
          <fgColor indexed="64"/>
          <bgColor rgb="FF002060"/>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2060"/>
        <name val="Candara"/>
        <family val="2"/>
        <scheme val="none"/>
      </font>
      <fill>
        <patternFill patternType="none">
          <fgColor indexed="64"/>
          <bgColor indexed="65"/>
        </patternFill>
      </fill>
      <alignment horizontal="general" vertical="center" textRotation="0" wrapText="1" indent="0" justifyLastLine="0" shrinkToFit="0" readingOrder="0"/>
      <border diagonalUp="0" diagonalDown="0" outline="0">
        <left style="thin">
          <color theme="4" tint="0.39994506668294322"/>
        </left>
        <right style="thin">
          <color theme="4" tint="0.39994506668294322"/>
        </right>
        <top style="thin">
          <color theme="4" tint="0.39994506668294322"/>
        </top>
        <bottom style="thin">
          <color theme="4" tint="0.39994506668294322"/>
        </bottom>
      </border>
    </dxf>
    <dxf>
      <font>
        <b/>
        <i val="0"/>
        <strike val="0"/>
        <condense val="0"/>
        <extend val="0"/>
        <outline val="0"/>
        <shadow val="0"/>
        <u val="none"/>
        <vertAlign val="baseline"/>
        <sz val="11"/>
        <color theme="0"/>
        <name val="Candara"/>
        <family val="2"/>
        <scheme val="none"/>
      </font>
      <fill>
        <patternFill patternType="solid">
          <fgColor indexed="64"/>
          <bgColor rgb="FF002060"/>
        </patternFill>
      </fill>
      <alignment horizontal="center" vertical="center" textRotation="0" wrapText="0" indent="0" justifyLastLine="0" shrinkToFit="0" readingOrder="0"/>
    </dxf>
    <dxf>
      <font>
        <b val="0"/>
        <i val="0"/>
        <strike val="0"/>
        <condense val="0"/>
        <extend val="0"/>
        <outline val="0"/>
        <shadow val="0"/>
        <u/>
        <vertAlign val="baseline"/>
        <sz val="11"/>
        <color rgb="FF002060"/>
        <name val="Candara"/>
        <family val="2"/>
        <scheme val="none"/>
      </font>
      <numFmt numFmtId="2" formatCode="0.00"/>
      <fill>
        <patternFill patternType="none">
          <fgColor indexed="64"/>
          <bgColor indexed="65"/>
        </patternFill>
      </fill>
      <alignment horizontal="center" vertical="bottom" textRotation="0" wrapText="1" indent="0" justifyLastLine="0" shrinkToFit="0" readingOrder="0"/>
      <border diagonalUp="0" diagonalDown="0" outline="0">
        <left style="thin">
          <color theme="4" tint="0.39994506668294322"/>
        </left>
        <right style="thin">
          <color theme="4" tint="0.39994506668294322"/>
        </right>
        <top style="thin">
          <color theme="4" tint="0.39994506668294322"/>
        </top>
        <bottom style="thin">
          <color theme="4" tint="0.39994506668294322"/>
        </bottom>
      </border>
    </dxf>
    <dxf>
      <font>
        <b/>
        <i val="0"/>
        <strike val="0"/>
        <condense val="0"/>
        <extend val="0"/>
        <outline val="0"/>
        <shadow val="0"/>
        <u val="none"/>
        <vertAlign val="baseline"/>
        <sz val="11"/>
        <color theme="0"/>
        <name val="Candara"/>
        <family val="2"/>
        <scheme val="none"/>
      </font>
      <fill>
        <patternFill patternType="solid">
          <fgColor indexed="64"/>
          <bgColor rgb="FF002060"/>
        </patternFill>
      </fill>
      <alignment horizontal="center" vertical="center" textRotation="0" wrapText="1" indent="0" justifyLastLine="0" shrinkToFit="0" readingOrder="0"/>
    </dxf>
    <dxf>
      <font>
        <b val="0"/>
        <i val="0"/>
        <strike val="0"/>
        <condense val="0"/>
        <extend val="0"/>
        <outline val="0"/>
        <shadow val="0"/>
        <u val="none"/>
        <vertAlign val="baseline"/>
        <sz val="11"/>
        <color rgb="FF002060"/>
        <name val="Candara"/>
        <family val="2"/>
        <scheme val="none"/>
      </font>
      <fill>
        <patternFill patternType="none">
          <fgColor indexed="64"/>
          <bgColor indexed="65"/>
        </patternFill>
      </fill>
      <alignment horizontal="general" vertical="center" textRotation="0" wrapText="1" indent="0" justifyLastLine="0" shrinkToFit="0" readingOrder="0"/>
      <border diagonalUp="0" diagonalDown="0" outline="0">
        <left style="thin">
          <color theme="4" tint="0.39994506668294322"/>
        </left>
        <right style="thin">
          <color theme="4" tint="0.39994506668294322"/>
        </right>
        <top style="thin">
          <color theme="4" tint="0.39994506668294322"/>
        </top>
        <bottom style="thin">
          <color theme="4" tint="0.39994506668294322"/>
        </bottom>
      </border>
    </dxf>
    <dxf>
      <font>
        <b/>
        <i val="0"/>
        <strike val="0"/>
        <condense val="0"/>
        <extend val="0"/>
        <outline val="0"/>
        <shadow val="0"/>
        <u val="none"/>
        <vertAlign val="baseline"/>
        <sz val="11"/>
        <color theme="0"/>
        <name val="Candara"/>
        <family val="2"/>
        <scheme val="none"/>
      </font>
      <fill>
        <patternFill patternType="solid">
          <fgColor indexed="64"/>
          <bgColor rgb="FF002060"/>
        </patternFill>
      </fill>
      <alignment horizontal="center" vertical="center" textRotation="0" wrapText="0" indent="0" justifyLastLine="0" shrinkToFit="0" readingOrder="0"/>
    </dxf>
    <dxf>
      <font>
        <b val="0"/>
        <i val="0"/>
        <strike val="0"/>
        <condense val="0"/>
        <extend val="0"/>
        <outline val="0"/>
        <shadow val="0"/>
        <u val="none"/>
        <vertAlign val="baseline"/>
        <sz val="11"/>
        <color rgb="FF002060"/>
        <name val="Candara"/>
        <family val="2"/>
        <scheme val="none"/>
      </font>
      <fill>
        <patternFill patternType="none">
          <fgColor indexed="64"/>
          <bgColor indexed="65"/>
        </patternFill>
      </fill>
      <alignment horizontal="general" vertical="center" textRotation="0" wrapText="1" indent="0" justifyLastLine="0" shrinkToFit="0" readingOrder="0"/>
      <border diagonalUp="0" diagonalDown="0" outline="0">
        <left style="thin">
          <color theme="4" tint="0.39994506668294322"/>
        </left>
        <right style="thin">
          <color theme="4" tint="0.39994506668294322"/>
        </right>
        <top style="thin">
          <color theme="4" tint="0.39994506668294322"/>
        </top>
        <bottom style="thin">
          <color theme="4" tint="0.39994506668294322"/>
        </bottom>
      </border>
    </dxf>
    <dxf>
      <font>
        <b/>
        <i val="0"/>
        <strike val="0"/>
        <condense val="0"/>
        <extend val="0"/>
        <outline val="0"/>
        <shadow val="0"/>
        <u val="none"/>
        <vertAlign val="baseline"/>
        <sz val="11"/>
        <color theme="0"/>
        <name val="Candara"/>
        <family val="2"/>
        <scheme val="none"/>
      </font>
      <fill>
        <patternFill patternType="solid">
          <fgColor indexed="64"/>
          <bgColor rgb="FF002060"/>
        </patternFill>
      </fill>
      <alignment horizontal="center" vertical="center" textRotation="0" wrapText="0" indent="0" justifyLastLine="0" shrinkToFit="0" readingOrder="0"/>
    </dxf>
    <dxf>
      <font>
        <b val="0"/>
        <i val="0"/>
        <strike val="0"/>
        <condense val="0"/>
        <extend val="0"/>
        <outline val="0"/>
        <shadow val="0"/>
        <u val="none"/>
        <vertAlign val="baseline"/>
        <sz val="11"/>
        <color rgb="FF002060"/>
        <name val="Candara"/>
        <family val="2"/>
        <scheme val="none"/>
      </font>
      <fill>
        <patternFill patternType="none">
          <fgColor indexed="64"/>
          <bgColor indexed="65"/>
        </patternFill>
      </fill>
      <alignment horizontal="general" vertical="center" textRotation="0" wrapText="1" indent="0" justifyLastLine="0" shrinkToFit="0" readingOrder="0"/>
      <border diagonalUp="0" diagonalDown="0" outline="0">
        <left style="thin">
          <color theme="4" tint="0.39994506668294322"/>
        </left>
        <right style="thin">
          <color theme="4" tint="0.39994506668294322"/>
        </right>
        <top style="thin">
          <color theme="4" tint="0.39994506668294322"/>
        </top>
        <bottom style="thin">
          <color theme="4" tint="0.39994506668294322"/>
        </bottom>
      </border>
    </dxf>
    <dxf>
      <font>
        <b/>
        <i val="0"/>
        <strike val="0"/>
        <condense val="0"/>
        <extend val="0"/>
        <outline val="0"/>
        <shadow val="0"/>
        <u val="none"/>
        <vertAlign val="baseline"/>
        <sz val="11"/>
        <color theme="0"/>
        <name val="Candara"/>
        <family val="2"/>
        <scheme val="none"/>
      </font>
      <fill>
        <patternFill patternType="solid">
          <fgColor indexed="64"/>
          <bgColor rgb="FF002060"/>
        </patternFill>
      </fill>
      <alignment horizontal="center" vertical="center" textRotation="0" wrapText="0" indent="0" justifyLastLine="0" shrinkToFit="0" readingOrder="0"/>
    </dxf>
    <dxf>
      <font>
        <b val="0"/>
        <i val="0"/>
        <strike val="0"/>
        <condense val="0"/>
        <extend val="0"/>
        <outline val="0"/>
        <shadow val="0"/>
        <u val="none"/>
        <vertAlign val="baseline"/>
        <sz val="11"/>
        <color rgb="FF002060"/>
        <name val="Candara"/>
        <family val="2"/>
        <scheme val="none"/>
      </font>
      <fill>
        <patternFill patternType="none">
          <fgColor indexed="64"/>
          <bgColor indexed="65"/>
        </patternFill>
      </fill>
      <alignment horizontal="general" vertical="center" textRotation="0" wrapText="1" indent="0" justifyLastLine="0" shrinkToFit="0" readingOrder="0"/>
      <border diagonalUp="0" diagonalDown="0" outline="0">
        <left style="thin">
          <color theme="4" tint="0.39994506668294322"/>
        </left>
        <right style="thin">
          <color theme="4" tint="0.39994506668294322"/>
        </right>
        <top style="thin">
          <color theme="4" tint="0.39994506668294322"/>
        </top>
        <bottom style="thin">
          <color theme="4" tint="0.39994506668294322"/>
        </bottom>
      </border>
    </dxf>
    <dxf>
      <font>
        <b/>
        <i val="0"/>
        <strike val="0"/>
        <condense val="0"/>
        <extend val="0"/>
        <outline val="0"/>
        <shadow val="0"/>
        <u val="none"/>
        <vertAlign val="baseline"/>
        <sz val="11"/>
        <color theme="0"/>
        <name val="Candara"/>
        <family val="2"/>
        <scheme val="none"/>
      </font>
      <fill>
        <patternFill patternType="solid">
          <fgColor indexed="64"/>
          <bgColor rgb="FF002060"/>
        </patternFill>
      </fill>
      <alignment horizontal="center" vertical="center" textRotation="0" wrapText="0" indent="0" justifyLastLine="0" shrinkToFit="0" readingOrder="0"/>
    </dxf>
    <dxf>
      <font>
        <b val="0"/>
        <i val="0"/>
        <strike val="0"/>
        <condense val="0"/>
        <extend val="0"/>
        <outline val="0"/>
        <shadow val="0"/>
        <u val="none"/>
        <vertAlign val="baseline"/>
        <sz val="11"/>
        <color rgb="FF002060"/>
        <name val="Candara"/>
        <family val="2"/>
        <scheme val="none"/>
      </font>
      <fill>
        <patternFill patternType="none">
          <fgColor indexed="64"/>
          <bgColor indexed="65"/>
        </patternFill>
      </fill>
      <alignment horizontal="general" vertical="center" textRotation="0" wrapText="1" indent="0" justifyLastLine="0" shrinkToFit="0" readingOrder="0"/>
      <border diagonalUp="0" diagonalDown="0" outline="0">
        <left style="thin">
          <color theme="4" tint="0.39994506668294322"/>
        </left>
        <right style="thin">
          <color theme="4" tint="0.39994506668294322"/>
        </right>
        <top style="thin">
          <color theme="4" tint="0.39994506668294322"/>
        </top>
        <bottom style="thin">
          <color theme="4" tint="0.39994506668294322"/>
        </bottom>
      </border>
    </dxf>
    <dxf>
      <font>
        <b/>
        <i val="0"/>
        <strike val="0"/>
        <condense val="0"/>
        <extend val="0"/>
        <outline val="0"/>
        <shadow val="0"/>
        <u val="none"/>
        <vertAlign val="baseline"/>
        <sz val="11"/>
        <color theme="0"/>
        <name val="Candara"/>
        <family val="2"/>
        <scheme val="none"/>
      </font>
      <fill>
        <patternFill patternType="solid">
          <fgColor indexed="64"/>
          <bgColor rgb="FF002060"/>
        </patternFill>
      </fill>
      <alignment horizontal="center" vertical="center" textRotation="0" wrapText="0" indent="0" justifyLastLine="0" shrinkToFit="0" readingOrder="0"/>
    </dxf>
    <dxf>
      <font>
        <b val="0"/>
        <i val="0"/>
        <strike val="0"/>
        <condense val="0"/>
        <extend val="0"/>
        <outline val="0"/>
        <shadow val="0"/>
        <u val="none"/>
        <vertAlign val="baseline"/>
        <sz val="11"/>
        <color rgb="FF002060"/>
        <name val="Candara"/>
        <family val="2"/>
        <scheme val="none"/>
      </font>
      <fill>
        <patternFill patternType="none">
          <fgColor indexed="64"/>
          <bgColor indexed="65"/>
        </patternFill>
      </fill>
      <alignment horizontal="general" vertical="center" textRotation="0" wrapText="1" indent="0" justifyLastLine="0" shrinkToFit="0" readingOrder="0"/>
      <border diagonalUp="0" diagonalDown="0" outline="0">
        <left style="thin">
          <color theme="4" tint="0.39994506668294322"/>
        </left>
        <right style="thin">
          <color theme="4" tint="0.39994506668294322"/>
        </right>
        <top style="thin">
          <color theme="4" tint="0.39994506668294322"/>
        </top>
        <bottom style="thin">
          <color theme="4" tint="0.39994506668294322"/>
        </bottom>
      </border>
    </dxf>
    <dxf>
      <font>
        <b/>
        <i val="0"/>
        <strike val="0"/>
        <condense val="0"/>
        <extend val="0"/>
        <outline val="0"/>
        <shadow val="0"/>
        <u val="none"/>
        <vertAlign val="baseline"/>
        <sz val="11"/>
        <color theme="0"/>
        <name val="Candara"/>
        <family val="2"/>
        <scheme val="none"/>
      </font>
      <fill>
        <patternFill patternType="solid">
          <fgColor indexed="64"/>
          <bgColor rgb="FF002060"/>
        </patternFill>
      </fill>
      <alignment horizontal="center" vertical="center" textRotation="0" wrapText="0" indent="0" justifyLastLine="0" shrinkToFit="0" readingOrder="0"/>
    </dxf>
    <dxf>
      <font>
        <b val="0"/>
        <i val="0"/>
        <strike val="0"/>
        <condense val="0"/>
        <extend val="0"/>
        <outline val="0"/>
        <shadow val="0"/>
        <u val="none"/>
        <vertAlign val="baseline"/>
        <sz val="11"/>
        <color rgb="FF002060"/>
        <name val="Candara"/>
        <family val="2"/>
        <scheme val="none"/>
      </font>
      <fill>
        <patternFill patternType="none">
          <fgColor indexed="64"/>
          <bgColor indexed="65"/>
        </patternFill>
      </fill>
      <alignment horizontal="general" vertical="center" textRotation="0" wrapText="1" indent="0" justifyLastLine="0" shrinkToFit="0" readingOrder="0"/>
      <border diagonalUp="0" diagonalDown="0" outline="0">
        <left style="thin">
          <color theme="4" tint="0.39994506668294322"/>
        </left>
        <right style="thin">
          <color theme="4" tint="0.39994506668294322"/>
        </right>
        <top style="thin">
          <color theme="4" tint="0.39994506668294322"/>
        </top>
        <bottom style="thin">
          <color theme="4" tint="0.39994506668294322"/>
        </bottom>
      </border>
    </dxf>
    <dxf>
      <font>
        <b/>
        <i val="0"/>
        <strike val="0"/>
        <condense val="0"/>
        <extend val="0"/>
        <outline val="0"/>
        <shadow val="0"/>
        <u val="none"/>
        <vertAlign val="baseline"/>
        <sz val="11"/>
        <color theme="0"/>
        <name val="Candara"/>
        <family val="2"/>
        <scheme val="none"/>
      </font>
      <fill>
        <patternFill patternType="solid">
          <fgColor indexed="64"/>
          <bgColor rgb="FF002060"/>
        </patternFill>
      </fill>
      <alignment horizontal="center" vertical="center" textRotation="0" wrapText="0" indent="0" justifyLastLine="0" shrinkToFit="0" readingOrder="0"/>
    </dxf>
    <dxf>
      <font>
        <b val="0"/>
        <i val="0"/>
        <strike val="0"/>
        <condense val="0"/>
        <extend val="0"/>
        <outline val="0"/>
        <shadow val="0"/>
        <u val="none"/>
        <vertAlign val="baseline"/>
        <sz val="11"/>
        <color rgb="FF002060"/>
        <name val="Candara"/>
        <family val="2"/>
        <scheme val="none"/>
      </font>
      <fill>
        <patternFill patternType="none">
          <fgColor indexed="64"/>
          <bgColor indexed="65"/>
        </patternFill>
      </fill>
      <alignment horizontal="center" vertical="center" textRotation="0" wrapText="0" indent="0" justifyLastLine="0" shrinkToFit="0" readingOrder="0"/>
      <border diagonalUp="0" diagonalDown="0" outline="0">
        <left style="thin">
          <color theme="4" tint="0.39994506668294322"/>
        </left>
        <right style="thin">
          <color theme="4" tint="0.39994506668294322"/>
        </right>
        <top style="thin">
          <color theme="4" tint="0.39994506668294322"/>
        </top>
        <bottom style="thin">
          <color theme="4" tint="0.39994506668294322"/>
        </bottom>
      </border>
    </dxf>
    <dxf>
      <font>
        <b/>
        <i val="0"/>
        <strike val="0"/>
        <condense val="0"/>
        <extend val="0"/>
        <outline val="0"/>
        <shadow val="0"/>
        <u val="none"/>
        <vertAlign val="baseline"/>
        <sz val="11"/>
        <color theme="0"/>
        <name val="Candara"/>
        <family val="2"/>
        <scheme val="none"/>
      </font>
      <fill>
        <patternFill patternType="solid">
          <fgColor indexed="64"/>
          <bgColor rgb="FF002060"/>
        </patternFill>
      </fill>
      <alignment horizontal="center" vertical="center" textRotation="0" wrapText="0" indent="0" justifyLastLine="0" shrinkToFit="0" readingOrder="0"/>
    </dxf>
    <dxf>
      <font>
        <b val="0"/>
        <i val="0"/>
        <strike val="0"/>
        <condense val="0"/>
        <extend val="0"/>
        <outline val="0"/>
        <shadow val="0"/>
        <u val="none"/>
        <vertAlign val="baseline"/>
        <sz val="11"/>
        <color rgb="FF002060"/>
        <name val="Candara"/>
        <family val="2"/>
        <scheme val="none"/>
      </font>
      <fill>
        <patternFill patternType="none">
          <fgColor indexed="64"/>
          <bgColor indexed="65"/>
        </patternFill>
      </fill>
      <alignment horizontal="general" vertical="center" textRotation="0" wrapText="1" indent="0" justifyLastLine="0" shrinkToFit="0" readingOrder="0"/>
    </dxf>
    <dxf>
      <font>
        <b/>
        <i val="0"/>
        <strike val="0"/>
        <condense val="0"/>
        <extend val="0"/>
        <outline val="0"/>
        <shadow val="0"/>
        <u val="none"/>
        <vertAlign val="baseline"/>
        <sz val="11"/>
        <color theme="0"/>
        <name val="Candara"/>
        <scheme val="none"/>
      </font>
      <fill>
        <patternFill patternType="solid">
          <fgColor indexed="64"/>
          <bgColor rgb="FF002060"/>
        </patternFill>
      </fill>
      <alignment horizontal="center" vertical="center" textRotation="0" wrapText="0" indent="0" justifyLastLine="0" shrinkToFit="0" readingOrder="0"/>
    </dxf>
  </dxfs>
  <tableStyles count="1" defaultTableStyle="TableStyleMedium2" defaultPivotStyle="PivotStyleLight16">
    <tableStyle name="Style de tableau 1" pivot="0" count="0" xr9:uid="{00000000-0011-0000-FFFF-FFFF00000000}"/>
  </tableStyles>
  <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Daphne Kortekaas" id="{AA498A57-F55B-40BA-AF50-094900B36A0F}" userId="Daphne Kortekaas" providerId="None"/>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au4" displayName="Tableau4" ref="A6:V43" headerRowCount="0" totalsRowShown="0" headerRowDxfId="45" dataDxfId="44">
  <tableColumns count="22">
    <tableColumn id="1" xr3:uid="{00000000-0010-0000-0100-000001000000}" name="Number" headerRowDxfId="43" dataDxfId="42"/>
    <tableColumn id="2" xr3:uid="{00000000-0010-0000-0100-000002000000}" name="ISO country code" headerRowDxfId="41" dataDxfId="40"/>
    <tableColumn id="3" xr3:uid="{00000000-0010-0000-0100-000003000000}" name="Group" headerRowDxfId="39" dataDxfId="38"/>
    <tableColumn id="4" xr3:uid="{00000000-0010-0000-0100-000004000000}" name="Short Name" headerRowDxfId="37" dataDxfId="36"/>
    <tableColumn id="5" xr3:uid="{00000000-0010-0000-0100-000005000000}" name="Full legal name" headerRowDxfId="35" dataDxfId="34"/>
    <tableColumn id="6" xr3:uid="{00000000-0010-0000-0100-000006000000}" name="Registered address" headerRowDxfId="33" dataDxfId="32"/>
    <tableColumn id="7" xr3:uid="{00000000-0010-0000-0100-000007000000}" name="Website" headerRowDxfId="31" dataDxfId="30"/>
    <tableColumn id="8" xr3:uid="{00000000-0010-0000-0100-000008000000}" name="General email address" headerRowDxfId="29" dataDxfId="28"/>
    <tableColumn id="21" xr3:uid="{00000000-0010-0000-0100-000015000000}" name="Membership_x000a_ECSDA, ACG, ACSDA, AECSD, AMEDA" headerRowDxfId="27" dataDxfId="26"/>
    <tableColumn id="9" xr3:uid="{00000000-0010-0000-0100-000009000000}" name="LEI number of the CSD" headerRowDxfId="25" dataDxfId="24"/>
    <tableColumn id="11" xr3:uid="{00000000-0010-0000-0100-00000B000000}" name="Total number of employees" headerRowDxfId="23" dataDxfId="22"/>
    <tableColumn id="10" xr3:uid="{00000000-0010-0000-0100-00000A000000}" name="Equivalent Full time employees" headerRowDxfId="21" dataDxfId="20"/>
    <tableColumn id="20" xr3:uid="{00000000-0010-0000-0100-000014000000}" name="CSDR Licence_x000a_(Yes/No/NA)" headerRowDxfId="19" dataDxfId="18"/>
    <tableColumn id="12" xr3:uid="{00000000-0010-0000-0100-00000C000000}" name="Does your CSD has a banking licence (Yes/No)" headerRowDxfId="17" dataDxfId="16"/>
    <tableColumn id="19" xr3:uid="{00000000-0010-0000-0100-000013000000}" name="Profit aim" headerRowDxfId="15" dataDxfId="14"/>
    <tableColumn id="17" xr3:uid="{00000000-0010-0000-0100-000011000000}" name="Designated SSS under SFD" headerRowDxfId="13" dataDxfId="12" headerRowCellStyle="Hyperlink"/>
    <tableColumn id="16" xr3:uid="{00000000-0010-0000-0100-000010000000}" name="Eurosystem eligible SSS" headerRowDxfId="11" dataDxfId="10" headerRowCellStyle="Hyperlink"/>
    <tableColumn id="15" xr3:uid="{00000000-0010-0000-0100-00000F000000}" name="T2S Participation" headerRowDxfId="9" dataDxfId="8" headerRowCellStyle="Hyperlink"/>
    <tableColumn id="14" xr3:uid="{00000000-0010-0000-0100-00000E000000}" name="T2S currency" headerRowDxfId="7" dataDxfId="6"/>
    <tableColumn id="13" xr3:uid="{00000000-0010-0000-0100-00000D000000}" name="BIS model" headerRowDxfId="5" dataDxfId="4"/>
    <tableColumn id="18" xr3:uid="{00000000-0010-0000-0100-000012000000}" name="Comments" headerRowDxfId="3" dataDxfId="2"/>
    <tableColumn id="22" xr3:uid="{00000000-0010-0000-0100-000016000000}" name=" Please describe the most important events for your CSD during the past year. " headerRowDxfId="1" dataDxfId="0"/>
  </tableColumns>
  <tableStyleInfo name="TableStyleLight16"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L69" dT="2020-07-13T11:38:25.04" personId="{AA498A57-F55B-40BA-AF50-094900B36A0F}" id="{9D14F586-D484-45BE-9807-D7BB6FDC37A3}">
    <text>As discussed by telephone, we interpreted this question as referring to the distinctive isin codes for the assets under custody as per 31.12.2019 (i.e., where there is a holding in LuxCSD). For debt 'other government bodies' we have indicated the number of 'supranational' as instrument type. Also, we have reflected the totals as there is no clear definition of local / foreign markets. Once you have clarified we can provide additional details.
If you require eligible codes including isins where there currently is no holding, this would give a different result: equity 18,740, collective investment vehicles 571, debt 93,66, other 16,895. We have no breakdown by instrument type for debt readily available in this case.</text>
  </threadedComment>
</ThreadedComments>
</file>

<file path=xl/worksheets/_rels/sheet1.xml.rels><?xml version="1.0" encoding="UTF-8" standalone="yes"?>
<Relationships xmlns="http://schemas.openxmlformats.org/package/2006/relationships"><Relationship Id="rId26" Type="http://schemas.openxmlformats.org/officeDocument/2006/relationships/hyperlink" Target="mailto:KELER@KELER.HU" TargetMode="External"/><Relationship Id="rId21" Type="http://schemas.openxmlformats.org/officeDocument/2006/relationships/hyperlink" Target="https://www.oekb-csd.at/en" TargetMode="External"/><Relationship Id="rId42" Type="http://schemas.openxmlformats.org/officeDocument/2006/relationships/hyperlink" Target="mailto:international.relations@mkk.com.tr" TargetMode="External"/><Relationship Id="rId47" Type="http://schemas.openxmlformats.org/officeDocument/2006/relationships/hyperlink" Target="https://www-en.kdd.si/about-kdd" TargetMode="External"/><Relationship Id="rId63" Type="http://schemas.openxmlformats.org/officeDocument/2006/relationships/hyperlink" Target="https://www.euroclear.com/services/en/provider-homepage/euroclear-finland.html" TargetMode="External"/><Relationship Id="rId68" Type="http://schemas.openxmlformats.org/officeDocument/2006/relationships/vmlDrawing" Target="../drawings/vmlDrawing1.vml"/><Relationship Id="rId7" Type="http://schemas.openxmlformats.org/officeDocument/2006/relationships/hyperlink" Target="mailto:entidadesiberclear@grupobme.es" TargetMode="External"/><Relationship Id="rId2" Type="http://schemas.openxmlformats.org/officeDocument/2006/relationships/hyperlink" Target="https://www.euroclear.com/services/en/provider-homepage/euroclear-bank.html" TargetMode="External"/><Relationship Id="rId16" Type="http://schemas.openxmlformats.org/officeDocument/2006/relationships/hyperlink" Target="mailto:protocol@athexgroup.gr" TargetMode="External"/><Relationship Id="rId29" Type="http://schemas.openxmlformats.org/officeDocument/2006/relationships/hyperlink" Target="http://www.cdhv.mk/Default.aspx?lng=2" TargetMode="External"/><Relationship Id="rId11" Type="http://schemas.openxmlformats.org/officeDocument/2006/relationships/hyperlink" Target="mailto:info@crhovrs.org" TargetMode="External"/><Relationship Id="rId24" Type="http://schemas.openxmlformats.org/officeDocument/2006/relationships/hyperlink" Target="mailto:vp@vp.dk" TargetMode="External"/><Relationship Id="rId32" Type="http://schemas.openxmlformats.org/officeDocument/2006/relationships/hyperlink" Target="mailto:EUI.RegulatoryTeam@Euroclear.com" TargetMode="External"/><Relationship Id="rId37" Type="http://schemas.openxmlformats.org/officeDocument/2006/relationships/hyperlink" Target="mailto:vps@vps.no" TargetMode="External"/><Relationship Id="rId40" Type="http://schemas.openxmlformats.org/officeDocument/2006/relationships/hyperlink" Target="mailto:pr@csd.ua" TargetMode="External"/><Relationship Id="rId45" Type="http://schemas.openxmlformats.org/officeDocument/2006/relationships/hyperlink" Target="https://www.cdcp.sk/en/" TargetMode="External"/><Relationship Id="rId53" Type="http://schemas.openxmlformats.org/officeDocument/2006/relationships/hyperlink" Target="http://www.kdpw.pl/en/Pages/Home_en.aspx" TargetMode="External"/><Relationship Id="rId58" Type="http://schemas.openxmlformats.org/officeDocument/2006/relationships/hyperlink" Target="mailto:web@luxcsd.com" TargetMode="External"/><Relationship Id="rId66" Type="http://schemas.openxmlformats.org/officeDocument/2006/relationships/hyperlink" Target="https://www.ecb.europa.eu/paym/target/t2s/html/index.en.html" TargetMode="External"/><Relationship Id="rId5" Type="http://schemas.openxmlformats.org/officeDocument/2006/relationships/hyperlink" Target="mailto:info@csd-bg.bg" TargetMode="External"/><Relationship Id="rId61" Type="http://schemas.openxmlformats.org/officeDocument/2006/relationships/hyperlink" Target="https://www.roclear.ro/" TargetMode="External"/><Relationship Id="rId19" Type="http://schemas.openxmlformats.org/officeDocument/2006/relationships/hyperlink" Target="https://www.skdd.hr/" TargetMode="External"/><Relationship Id="rId14" Type="http://schemas.openxmlformats.org/officeDocument/2006/relationships/hyperlink" Target="https://www.lseg.com/post-trade-services/settlement-and-custody/monte-titoli" TargetMode="External"/><Relationship Id="rId22" Type="http://schemas.openxmlformats.org/officeDocument/2006/relationships/hyperlink" Target="mailto:csd@oekb-csd.at" TargetMode="External"/><Relationship Id="rId27" Type="http://schemas.openxmlformats.org/officeDocument/2006/relationships/hyperlink" Target="https://www.interbolsa.pt/en/" TargetMode="External"/><Relationship Id="rId30" Type="http://schemas.openxmlformats.org/officeDocument/2006/relationships/hyperlink" Target="mailto:cdhv@cdhv.mk" TargetMode="External"/><Relationship Id="rId35" Type="http://schemas.openxmlformats.org/officeDocument/2006/relationships/hyperlink" Target="mailto:csd@nasdaq.com" TargetMode="External"/><Relationship Id="rId43" Type="http://schemas.openxmlformats.org/officeDocument/2006/relationships/hyperlink" Target="https://www.mkk.com.tr/en/" TargetMode="External"/><Relationship Id="rId48" Type="http://schemas.openxmlformats.org/officeDocument/2006/relationships/hyperlink" Target="https://www.euroclear.com/services/en/provider-homepage/euroclear-sweden.html" TargetMode="External"/><Relationship Id="rId56" Type="http://schemas.openxmlformats.org/officeDocument/2006/relationships/hyperlink" Target="https://www.borzamalta.com.mt/depository" TargetMode="External"/><Relationship Id="rId64" Type="http://schemas.openxmlformats.org/officeDocument/2006/relationships/hyperlink" Target="http://ec.europa.eu/internal_market/financial-markets/settlement/dir-98-26-art10-national_en.htm" TargetMode="External"/><Relationship Id="rId69" Type="http://schemas.openxmlformats.org/officeDocument/2006/relationships/table" Target="../tables/table1.xml"/><Relationship Id="rId8" Type="http://schemas.openxmlformats.org/officeDocument/2006/relationships/hyperlink" Target="https://www.cdcp.cz/index.php/en/about-csd-prague" TargetMode="External"/><Relationship Id="rId51" Type="http://schemas.openxmlformats.org/officeDocument/2006/relationships/hyperlink" Target="mailto:office@crhov.rs" TargetMode="External"/><Relationship Id="rId3" Type="http://schemas.openxmlformats.org/officeDocument/2006/relationships/hyperlink" Target="https://www.six-group.com/securities-services/en/home.html" TargetMode="External"/><Relationship Id="rId12" Type="http://schemas.openxmlformats.org/officeDocument/2006/relationships/hyperlink" Target="http://www.cse.com.cy/en-GB/central-depository/" TargetMode="External"/><Relationship Id="rId17" Type="http://schemas.openxmlformats.org/officeDocument/2006/relationships/hyperlink" Target="https://www.euroclear.com/services/en/provider-homepage/euroclear-belgium.html" TargetMode="External"/><Relationship Id="rId25" Type="http://schemas.openxmlformats.org/officeDocument/2006/relationships/hyperlink" Target="https://english.keler.hu/" TargetMode="External"/><Relationship Id="rId33" Type="http://schemas.openxmlformats.org/officeDocument/2006/relationships/hyperlink" Target="https://www.euroclear.com/services/en/provider-homepage/euroclear-nederland.html" TargetMode="External"/><Relationship Id="rId38" Type="http://schemas.openxmlformats.org/officeDocument/2006/relationships/hyperlink" Target="http://www.ckdd.me/" TargetMode="External"/><Relationship Id="rId46" Type="http://schemas.openxmlformats.org/officeDocument/2006/relationships/hyperlink" Target="mailto:info@kdd.si" TargetMode="External"/><Relationship Id="rId59" Type="http://schemas.openxmlformats.org/officeDocument/2006/relationships/hyperlink" Target="https://www.clearstream.com/clearstream-en/" TargetMode="External"/><Relationship Id="rId67" Type="http://schemas.openxmlformats.org/officeDocument/2006/relationships/printerSettings" Target="../printerSettings/printerSettings1.bin"/><Relationship Id="rId20" Type="http://schemas.openxmlformats.org/officeDocument/2006/relationships/hyperlink" Target="mailto:skdd@skdd.hr" TargetMode="External"/><Relationship Id="rId41" Type="http://schemas.openxmlformats.org/officeDocument/2006/relationships/hyperlink" Target="https://www.csd.ua/index.php?lang=en" TargetMode="External"/><Relationship Id="rId54" Type="http://schemas.openxmlformats.org/officeDocument/2006/relationships/hyperlink" Target="mailto:kdpw@kdpw.pl" TargetMode="External"/><Relationship Id="rId62" Type="http://schemas.openxmlformats.org/officeDocument/2006/relationships/hyperlink" Target="mailto:contact@depozitarulcentral.ro" TargetMode="External"/><Relationship Id="rId70" Type="http://schemas.openxmlformats.org/officeDocument/2006/relationships/comments" Target="../comments1.xml"/><Relationship Id="rId1" Type="http://schemas.openxmlformats.org/officeDocument/2006/relationships/hyperlink" Target="http://www.rvp.ba/english/" TargetMode="External"/><Relationship Id="rId6" Type="http://schemas.openxmlformats.org/officeDocument/2006/relationships/hyperlink" Target="https://www.iberclear.es/ing/Home" TargetMode="External"/><Relationship Id="rId15" Type="http://schemas.openxmlformats.org/officeDocument/2006/relationships/hyperlink" Target="https://www.athexgroup.gr/athexcsd" TargetMode="External"/><Relationship Id="rId23" Type="http://schemas.openxmlformats.org/officeDocument/2006/relationships/hyperlink" Target="https://www.vp.dk/" TargetMode="External"/><Relationship Id="rId28" Type="http://schemas.openxmlformats.org/officeDocument/2006/relationships/hyperlink" Target="mailto:interbolsa@interbolsa.pt" TargetMode="External"/><Relationship Id="rId36" Type="http://schemas.openxmlformats.org/officeDocument/2006/relationships/hyperlink" Target="https://www.vps.no/pub/about-us/about-vps/?lang=en" TargetMode="External"/><Relationship Id="rId49" Type="http://schemas.openxmlformats.org/officeDocument/2006/relationships/hyperlink" Target="mailto:networking@nsd.ru" TargetMode="External"/><Relationship Id="rId57" Type="http://schemas.openxmlformats.org/officeDocument/2006/relationships/hyperlink" Target="https://www.luxcsd.com/luxcsd-en/" TargetMode="External"/><Relationship Id="rId10" Type="http://schemas.openxmlformats.org/officeDocument/2006/relationships/hyperlink" Target="https://www.crhovrs.org/index.php/en/" TargetMode="External"/><Relationship Id="rId31" Type="http://schemas.openxmlformats.org/officeDocument/2006/relationships/hyperlink" Target="https://www.euroclear.com/services/en/provider-homepage/euroclear-uk-ireland.html" TargetMode="External"/><Relationship Id="rId44" Type="http://schemas.openxmlformats.org/officeDocument/2006/relationships/hyperlink" Target="mailto:international@cdcp.sk" TargetMode="External"/><Relationship Id="rId52" Type="http://schemas.openxmlformats.org/officeDocument/2006/relationships/hyperlink" Target="http://www.crhov.rs/" TargetMode="External"/><Relationship Id="rId60" Type="http://schemas.openxmlformats.org/officeDocument/2006/relationships/hyperlink" Target="https://www.clearstream.com/" TargetMode="External"/><Relationship Id="rId65" Type="http://schemas.openxmlformats.org/officeDocument/2006/relationships/hyperlink" Target="http://www.ecb.int/paym/coll/coll/eligiblesss/html/index.en.html" TargetMode="External"/><Relationship Id="rId4" Type="http://schemas.openxmlformats.org/officeDocument/2006/relationships/hyperlink" Target="http://www.csd-bg.bg/EN_site/index.php?menu=na4alna_stranica1" TargetMode="External"/><Relationship Id="rId9" Type="http://schemas.openxmlformats.org/officeDocument/2006/relationships/hyperlink" Target="mailto:cdcp@cdcp.cz" TargetMode="External"/><Relationship Id="rId13" Type="http://schemas.openxmlformats.org/officeDocument/2006/relationships/hyperlink" Target="mailto:info@cse.com.cy" TargetMode="External"/><Relationship Id="rId18" Type="http://schemas.openxmlformats.org/officeDocument/2006/relationships/hyperlink" Target="https://www.euroclear.com/services/en/provider-homepage/euroclear-france.html" TargetMode="External"/><Relationship Id="rId39" Type="http://schemas.openxmlformats.org/officeDocument/2006/relationships/hyperlink" Target="mailto:info@ckdd.me" TargetMode="External"/><Relationship Id="rId34" Type="http://schemas.openxmlformats.org/officeDocument/2006/relationships/hyperlink" Target="https://nasdaqcsd.com/" TargetMode="External"/><Relationship Id="rId50" Type="http://schemas.openxmlformats.org/officeDocument/2006/relationships/hyperlink" Target="http://www.nsd.ru/en/" TargetMode="External"/><Relationship Id="rId55" Type="http://schemas.openxmlformats.org/officeDocument/2006/relationships/hyperlink" Target="mailto:borza@borzamalta.com.mt" TargetMode="Externa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 Id="rId4" Type="http://schemas.microsoft.com/office/2017/10/relationships/threadedComment" Target="../threadedComments/threadedComment1.x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3"/>
  <dimension ref="A1:CQ46"/>
  <sheetViews>
    <sheetView topLeftCell="E7" zoomScale="106" zoomScaleNormal="106" workbookViewId="0">
      <selection activeCell="E8" sqref="E8"/>
    </sheetView>
  </sheetViews>
  <sheetFormatPr defaultColWidth="11.44140625" defaultRowHeight="14.4"/>
  <cols>
    <col min="1" max="1" width="10.109375" style="32" customWidth="1"/>
    <col min="2" max="2" width="16.44140625" style="8" customWidth="1"/>
    <col min="3" max="3" width="16.33203125" style="8" customWidth="1"/>
    <col min="4" max="4" width="21.5546875" style="8" bestFit="1" customWidth="1"/>
    <col min="5" max="5" width="54.33203125" style="8" customWidth="1"/>
    <col min="6" max="6" width="55.88671875" style="8" customWidth="1"/>
    <col min="7" max="7" width="81.6640625" style="8" customWidth="1"/>
    <col min="8" max="8" width="44.109375" style="8" customWidth="1"/>
    <col min="9" max="9" width="24.6640625" style="109" customWidth="1"/>
    <col min="10" max="10" width="26.6640625" style="8" customWidth="1"/>
    <col min="11" max="12" width="11.44140625" style="548" customWidth="1"/>
    <col min="13" max="13" width="15.88671875" bestFit="1" customWidth="1"/>
    <col min="14" max="14" width="27.5546875" style="102" customWidth="1"/>
    <col min="15" max="15" width="20.5546875" style="8" customWidth="1"/>
    <col min="16" max="16" width="17.33203125" style="8" customWidth="1"/>
    <col min="17" max="17" width="24.33203125" style="8" customWidth="1"/>
    <col min="18" max="18" width="13.88671875" style="8" customWidth="1"/>
    <col min="19" max="19" width="14.33203125" style="8" customWidth="1"/>
    <col min="20" max="20" width="17.33203125" style="8" customWidth="1"/>
    <col min="21" max="21" width="27.33203125" style="8" customWidth="1"/>
    <col min="22" max="22" width="149.6640625" style="8" customWidth="1"/>
    <col min="23" max="23" width="17.33203125" style="19" customWidth="1"/>
    <col min="24" max="24" width="58.44140625" style="188" customWidth="1"/>
    <col min="25" max="95" width="11.44140625" style="19"/>
    <col min="96" max="16384" width="11.44140625" style="8"/>
  </cols>
  <sheetData>
    <row r="1" spans="1:95" s="181" customFormat="1">
      <c r="A1" s="180"/>
      <c r="I1" s="180"/>
      <c r="K1" s="546"/>
      <c r="L1" s="546"/>
      <c r="M1" s="182"/>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c r="BB1" s="19"/>
      <c r="BC1" s="19"/>
      <c r="BD1" s="19"/>
      <c r="BE1" s="19"/>
      <c r="BF1" s="19"/>
      <c r="BG1" s="19"/>
      <c r="BH1" s="19"/>
      <c r="BI1" s="19"/>
      <c r="BJ1" s="19"/>
      <c r="BK1" s="19"/>
      <c r="BL1" s="19"/>
      <c r="BM1" s="19"/>
      <c r="BN1" s="19"/>
      <c r="BO1" s="19"/>
      <c r="BP1" s="19"/>
      <c r="BQ1" s="19"/>
      <c r="BR1" s="19"/>
      <c r="BS1" s="19"/>
      <c r="BT1" s="19"/>
      <c r="BU1" s="19"/>
      <c r="BV1" s="19"/>
      <c r="BW1" s="19"/>
      <c r="BX1" s="19"/>
      <c r="BY1" s="19"/>
      <c r="BZ1" s="19"/>
      <c r="CA1" s="19"/>
      <c r="CB1" s="19"/>
      <c r="CC1" s="19"/>
      <c r="CD1" s="19"/>
      <c r="CE1" s="19"/>
      <c r="CF1" s="19"/>
      <c r="CG1" s="19"/>
      <c r="CH1" s="19"/>
      <c r="CI1" s="19"/>
      <c r="CJ1" s="19"/>
      <c r="CK1" s="19"/>
      <c r="CL1" s="19"/>
      <c r="CM1" s="19"/>
      <c r="CN1" s="19"/>
      <c r="CO1" s="19"/>
      <c r="CP1" s="19"/>
      <c r="CQ1" s="19"/>
    </row>
    <row r="2" spans="1:95" s="184" customFormat="1" ht="33.6" customHeight="1">
      <c r="A2" s="183" t="s">
        <v>351</v>
      </c>
      <c r="I2" s="177"/>
      <c r="K2" s="547"/>
      <c r="L2" s="547"/>
      <c r="M2" s="185"/>
      <c r="W2" s="187"/>
      <c r="X2" s="187"/>
      <c r="Y2" s="187"/>
      <c r="Z2" s="187"/>
      <c r="AA2" s="187"/>
      <c r="AB2" s="187"/>
      <c r="AC2" s="187"/>
      <c r="AD2" s="187"/>
      <c r="AE2" s="187"/>
      <c r="AF2" s="187"/>
      <c r="AG2" s="187"/>
      <c r="AH2" s="187"/>
      <c r="AI2" s="187"/>
      <c r="AJ2" s="187"/>
      <c r="AK2" s="187"/>
      <c r="AL2" s="187"/>
      <c r="AM2" s="187"/>
      <c r="AN2" s="187"/>
      <c r="AO2" s="187"/>
      <c r="AP2" s="187"/>
      <c r="AQ2" s="187"/>
      <c r="AR2" s="187"/>
      <c r="AS2" s="187"/>
      <c r="AT2" s="187"/>
      <c r="AU2" s="187"/>
      <c r="AV2" s="187"/>
      <c r="AW2" s="187"/>
      <c r="AX2" s="187"/>
      <c r="AY2" s="187"/>
      <c r="AZ2" s="187"/>
      <c r="BA2" s="187"/>
      <c r="BB2" s="187"/>
      <c r="BC2" s="187"/>
      <c r="BD2" s="187"/>
      <c r="BE2" s="187"/>
      <c r="BF2" s="187"/>
      <c r="BG2" s="187"/>
      <c r="BH2" s="187"/>
      <c r="BI2" s="187"/>
      <c r="BJ2" s="187"/>
      <c r="BK2" s="187"/>
      <c r="BL2" s="187"/>
      <c r="BM2" s="187"/>
      <c r="BN2" s="187"/>
      <c r="BO2" s="187"/>
      <c r="BP2" s="187"/>
      <c r="BQ2" s="187"/>
      <c r="BR2" s="187"/>
      <c r="BS2" s="187"/>
      <c r="BT2" s="187"/>
      <c r="BU2" s="187"/>
      <c r="BV2" s="187"/>
      <c r="BW2" s="187"/>
      <c r="BX2" s="187"/>
      <c r="BY2" s="187"/>
      <c r="BZ2" s="187"/>
      <c r="CA2" s="187"/>
      <c r="CB2" s="187"/>
      <c r="CC2" s="187"/>
      <c r="CD2" s="187"/>
      <c r="CE2" s="187"/>
      <c r="CF2" s="187"/>
      <c r="CG2" s="187"/>
      <c r="CH2" s="187"/>
      <c r="CI2" s="187"/>
      <c r="CJ2" s="187"/>
      <c r="CK2" s="187"/>
      <c r="CL2" s="187"/>
      <c r="CM2" s="187"/>
      <c r="CN2" s="187"/>
      <c r="CO2" s="187"/>
      <c r="CP2" s="187"/>
      <c r="CQ2" s="187"/>
    </row>
    <row r="3" spans="1:95" s="181" customFormat="1">
      <c r="A3" s="180"/>
      <c r="I3" s="180"/>
      <c r="K3" s="546"/>
      <c r="L3" s="546"/>
      <c r="M3" s="182"/>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c r="BE3" s="19"/>
      <c r="BF3" s="19"/>
      <c r="BG3" s="19"/>
      <c r="BH3" s="19"/>
      <c r="BI3" s="19"/>
      <c r="BJ3" s="19"/>
      <c r="BK3" s="19"/>
      <c r="BL3" s="19"/>
      <c r="BM3" s="19"/>
      <c r="BN3" s="19"/>
      <c r="BO3" s="19"/>
      <c r="BP3" s="19"/>
      <c r="BQ3" s="19"/>
      <c r="BR3" s="19"/>
      <c r="BS3" s="19"/>
      <c r="BT3" s="19"/>
      <c r="BU3" s="19"/>
      <c r="BV3" s="19"/>
      <c r="BW3" s="19"/>
      <c r="BX3" s="19"/>
      <c r="BY3" s="19"/>
      <c r="BZ3" s="19"/>
      <c r="CA3" s="19"/>
      <c r="CB3" s="19"/>
      <c r="CC3" s="19"/>
      <c r="CD3" s="19"/>
      <c r="CE3" s="19"/>
      <c r="CF3" s="19"/>
      <c r="CG3" s="19"/>
      <c r="CH3" s="19"/>
      <c r="CI3" s="19"/>
      <c r="CJ3" s="19"/>
      <c r="CK3" s="19"/>
      <c r="CL3" s="19"/>
      <c r="CM3" s="19"/>
      <c r="CN3" s="19"/>
      <c r="CO3" s="19"/>
      <c r="CP3" s="19"/>
      <c r="CQ3" s="19"/>
    </row>
    <row r="4" spans="1:95" s="181" customFormat="1">
      <c r="A4" s="186"/>
      <c r="I4" s="180"/>
      <c r="K4" s="546"/>
      <c r="L4" s="546"/>
      <c r="M4" s="182"/>
      <c r="W4" s="19"/>
      <c r="X4" s="19"/>
      <c r="Y4" s="19"/>
      <c r="Z4" s="19"/>
      <c r="AA4" s="19"/>
      <c r="AB4" s="19"/>
      <c r="AC4" s="19"/>
      <c r="AD4" s="19"/>
      <c r="AE4" s="19"/>
      <c r="AF4" s="19"/>
      <c r="AG4" s="19"/>
      <c r="AH4" s="19"/>
      <c r="AI4" s="19"/>
      <c r="AJ4" s="19"/>
      <c r="AK4" s="19"/>
      <c r="AL4" s="19"/>
      <c r="AM4" s="19"/>
      <c r="AN4" s="19"/>
      <c r="AO4" s="19"/>
      <c r="AP4" s="19"/>
      <c r="AQ4" s="19"/>
      <c r="AR4" s="19"/>
      <c r="AS4" s="19"/>
      <c r="AT4" s="19"/>
      <c r="AU4" s="19"/>
      <c r="AV4" s="19"/>
      <c r="AW4" s="19"/>
      <c r="AX4" s="19"/>
      <c r="AY4" s="19"/>
      <c r="AZ4" s="19"/>
      <c r="BA4" s="19"/>
      <c r="BB4" s="19"/>
      <c r="BC4" s="19"/>
      <c r="BD4" s="19"/>
      <c r="BE4" s="19"/>
      <c r="BF4" s="19"/>
      <c r="BG4" s="19"/>
      <c r="BH4" s="19"/>
      <c r="BI4" s="19"/>
      <c r="BJ4" s="19"/>
      <c r="BK4" s="19"/>
      <c r="BL4" s="19"/>
      <c r="BM4" s="19"/>
      <c r="BN4" s="19"/>
      <c r="BO4" s="19"/>
      <c r="BP4" s="19"/>
      <c r="BQ4" s="19"/>
      <c r="BR4" s="19"/>
      <c r="BS4" s="19"/>
      <c r="BT4" s="19"/>
      <c r="BU4" s="19"/>
      <c r="BV4" s="19"/>
      <c r="BW4" s="19"/>
      <c r="BX4" s="19"/>
      <c r="BY4" s="19"/>
      <c r="BZ4" s="19"/>
      <c r="CA4" s="19"/>
      <c r="CB4" s="19"/>
      <c r="CC4" s="19"/>
      <c r="CD4" s="19"/>
      <c r="CE4" s="19"/>
      <c r="CF4" s="19"/>
      <c r="CG4" s="19"/>
      <c r="CH4" s="19"/>
      <c r="CI4" s="19"/>
      <c r="CJ4" s="19"/>
      <c r="CK4" s="19"/>
      <c r="CL4" s="19"/>
      <c r="CM4" s="19"/>
      <c r="CN4" s="19"/>
      <c r="CO4" s="19"/>
      <c r="CP4" s="19"/>
      <c r="CQ4" s="19"/>
    </row>
    <row r="5" spans="1:95" ht="43.2">
      <c r="A5" s="21" t="s">
        <v>240</v>
      </c>
      <c r="B5" s="21" t="s">
        <v>464</v>
      </c>
      <c r="C5" s="21" t="s">
        <v>465</v>
      </c>
      <c r="D5" s="21" t="s">
        <v>241</v>
      </c>
      <c r="E5" s="21" t="s">
        <v>466</v>
      </c>
      <c r="F5" s="21" t="s">
        <v>467</v>
      </c>
      <c r="G5" s="21" t="s">
        <v>468</v>
      </c>
      <c r="H5" s="21" t="s">
        <v>469</v>
      </c>
      <c r="I5" s="743" t="s">
        <v>470</v>
      </c>
      <c r="J5" s="21" t="s">
        <v>471</v>
      </c>
      <c r="K5" s="743" t="s">
        <v>472</v>
      </c>
      <c r="L5" s="743" t="s">
        <v>473</v>
      </c>
      <c r="M5" s="743" t="s">
        <v>474</v>
      </c>
      <c r="N5" s="743" t="s">
        <v>475</v>
      </c>
      <c r="O5" s="743" t="s">
        <v>476</v>
      </c>
      <c r="P5" s="744" t="s">
        <v>477</v>
      </c>
      <c r="Q5" s="744" t="s">
        <v>478</v>
      </c>
      <c r="R5" s="744" t="s">
        <v>479</v>
      </c>
      <c r="S5" s="743" t="s">
        <v>480</v>
      </c>
      <c r="T5" s="743" t="s">
        <v>481</v>
      </c>
      <c r="U5" s="21" t="s">
        <v>482</v>
      </c>
      <c r="V5" s="743" t="s">
        <v>483</v>
      </c>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row>
    <row r="6" spans="1:95" ht="43.2">
      <c r="A6" s="588">
        <v>1</v>
      </c>
      <c r="B6" s="589" t="s">
        <v>1</v>
      </c>
      <c r="C6" s="589" t="s">
        <v>2</v>
      </c>
      <c r="D6" s="589" t="s">
        <v>3</v>
      </c>
      <c r="E6" s="590" t="s">
        <v>4</v>
      </c>
      <c r="F6" s="589" t="s">
        <v>5</v>
      </c>
      <c r="G6" s="610" t="s">
        <v>169</v>
      </c>
      <c r="H6" s="610" t="s">
        <v>307</v>
      </c>
      <c r="I6" s="591" t="s">
        <v>271</v>
      </c>
      <c r="J6" s="589" t="s">
        <v>400</v>
      </c>
      <c r="K6" s="592">
        <v>36</v>
      </c>
      <c r="L6" s="593">
        <v>36</v>
      </c>
      <c r="M6" s="591" t="s">
        <v>6</v>
      </c>
      <c r="N6" s="594" t="s">
        <v>6</v>
      </c>
      <c r="O6" s="594" t="s">
        <v>10</v>
      </c>
      <c r="P6" s="595" t="s">
        <v>6</v>
      </c>
      <c r="Q6" s="595" t="s">
        <v>6</v>
      </c>
      <c r="R6" s="595" t="s">
        <v>6</v>
      </c>
      <c r="S6" s="595" t="s">
        <v>7</v>
      </c>
      <c r="T6" s="596" t="s">
        <v>8</v>
      </c>
      <c r="U6" s="597" t="s">
        <v>9</v>
      </c>
      <c r="V6" s="59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c r="CJ6" s="8"/>
      <c r="CK6" s="8"/>
      <c r="CL6" s="8"/>
      <c r="CM6" s="8"/>
      <c r="CN6" s="8"/>
      <c r="CO6" s="8"/>
      <c r="CP6" s="8"/>
      <c r="CQ6" s="8"/>
    </row>
    <row r="7" spans="1:95" ht="55.2">
      <c r="A7" s="599">
        <v>2</v>
      </c>
      <c r="B7" s="600" t="s">
        <v>13</v>
      </c>
      <c r="C7" s="600" t="s">
        <v>0</v>
      </c>
      <c r="D7" s="600" t="s">
        <v>14</v>
      </c>
      <c r="E7" s="601" t="s">
        <v>15</v>
      </c>
      <c r="F7" s="600" t="s">
        <v>16</v>
      </c>
      <c r="G7" s="602" t="s">
        <v>197</v>
      </c>
      <c r="H7" s="602" t="s">
        <v>323</v>
      </c>
      <c r="I7" s="603" t="s">
        <v>271</v>
      </c>
      <c r="J7" s="600"/>
      <c r="K7" s="604"/>
      <c r="L7" s="605">
        <v>25</v>
      </c>
      <c r="M7" s="603" t="s">
        <v>11</v>
      </c>
      <c r="N7" s="606" t="s">
        <v>12</v>
      </c>
      <c r="O7" s="606" t="s">
        <v>10</v>
      </c>
      <c r="P7" s="606" t="s">
        <v>12</v>
      </c>
      <c r="Q7" s="606" t="s">
        <v>12</v>
      </c>
      <c r="R7" s="606" t="s">
        <v>12</v>
      </c>
      <c r="S7" s="606" t="s">
        <v>11</v>
      </c>
      <c r="T7" s="607" t="s">
        <v>17</v>
      </c>
      <c r="U7" s="608" t="s">
        <v>18</v>
      </c>
      <c r="V7" s="609" t="s">
        <v>433</v>
      </c>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8"/>
      <c r="CG7" s="8"/>
      <c r="CH7" s="8"/>
      <c r="CI7" s="8"/>
      <c r="CJ7" s="8"/>
      <c r="CK7" s="8"/>
      <c r="CL7" s="8"/>
      <c r="CM7" s="8"/>
      <c r="CN7" s="8"/>
      <c r="CO7" s="8"/>
      <c r="CP7" s="8"/>
      <c r="CQ7" s="8"/>
    </row>
    <row r="8" spans="1:95" s="19" customFormat="1" ht="28.8">
      <c r="A8" s="588">
        <v>3</v>
      </c>
      <c r="B8" s="589" t="s">
        <v>13</v>
      </c>
      <c r="C8" s="589" t="s">
        <v>0</v>
      </c>
      <c r="D8" s="589" t="s">
        <v>19</v>
      </c>
      <c r="E8" s="590" t="s">
        <v>20</v>
      </c>
      <c r="F8" s="589" t="s">
        <v>21</v>
      </c>
      <c r="G8" s="610" t="s">
        <v>198</v>
      </c>
      <c r="H8" s="610"/>
      <c r="I8" s="591" t="s">
        <v>271</v>
      </c>
      <c r="J8" s="589"/>
      <c r="K8" s="592"/>
      <c r="L8" s="593">
        <v>29</v>
      </c>
      <c r="M8" s="591" t="s">
        <v>11</v>
      </c>
      <c r="N8" s="591" t="s">
        <v>12</v>
      </c>
      <c r="O8" s="595" t="s">
        <v>10</v>
      </c>
      <c r="P8" s="595" t="s">
        <v>12</v>
      </c>
      <c r="Q8" s="595" t="s">
        <v>12</v>
      </c>
      <c r="R8" s="595" t="s">
        <v>12</v>
      </c>
      <c r="S8" s="595" t="s">
        <v>11</v>
      </c>
      <c r="T8" s="596" t="s">
        <v>17</v>
      </c>
      <c r="U8" s="611" t="s">
        <v>22</v>
      </c>
      <c r="V8" s="598"/>
    </row>
    <row r="9" spans="1:95">
      <c r="A9" s="599">
        <v>4</v>
      </c>
      <c r="B9" s="600" t="s">
        <v>23</v>
      </c>
      <c r="C9" s="600" t="s">
        <v>2</v>
      </c>
      <c r="D9" s="600" t="s">
        <v>24</v>
      </c>
      <c r="E9" s="601" t="s">
        <v>24</v>
      </c>
      <c r="F9" s="600" t="s">
        <v>25</v>
      </c>
      <c r="G9" s="602" t="s">
        <v>200</v>
      </c>
      <c r="H9" s="602"/>
      <c r="I9" s="612" t="s">
        <v>271</v>
      </c>
      <c r="J9" s="600"/>
      <c r="K9" s="604"/>
      <c r="L9" s="613">
        <v>2900</v>
      </c>
      <c r="M9" s="612" t="s">
        <v>12</v>
      </c>
      <c r="N9" s="612" t="s">
        <v>6</v>
      </c>
      <c r="O9" s="606" t="s">
        <v>10</v>
      </c>
      <c r="P9" s="606" t="s">
        <v>6</v>
      </c>
      <c r="Q9" s="606" t="s">
        <v>6</v>
      </c>
      <c r="R9" s="606" t="s">
        <v>12</v>
      </c>
      <c r="S9" s="606" t="s">
        <v>11</v>
      </c>
      <c r="T9" s="607" t="s">
        <v>26</v>
      </c>
      <c r="U9" s="607" t="s">
        <v>11</v>
      </c>
      <c r="V9" s="614"/>
      <c r="X9" s="19"/>
    </row>
    <row r="10" spans="1:95">
      <c r="A10" s="588">
        <v>5</v>
      </c>
      <c r="B10" s="589" t="s">
        <v>23</v>
      </c>
      <c r="C10" s="589" t="s">
        <v>2</v>
      </c>
      <c r="D10" s="589" t="s">
        <v>27</v>
      </c>
      <c r="E10" s="590" t="s">
        <v>27</v>
      </c>
      <c r="F10" s="589" t="s">
        <v>25</v>
      </c>
      <c r="G10" s="610" t="s">
        <v>201</v>
      </c>
      <c r="H10" s="610"/>
      <c r="I10" s="591" t="s">
        <v>271</v>
      </c>
      <c r="J10" s="615" t="s">
        <v>393</v>
      </c>
      <c r="K10" s="592">
        <v>31</v>
      </c>
      <c r="L10" s="593">
        <v>29</v>
      </c>
      <c r="M10" s="591" t="s">
        <v>6</v>
      </c>
      <c r="N10" s="591" t="s">
        <v>12</v>
      </c>
      <c r="O10" s="595" t="s">
        <v>10</v>
      </c>
      <c r="P10" s="595" t="s">
        <v>6</v>
      </c>
      <c r="Q10" s="595" t="s">
        <v>12</v>
      </c>
      <c r="R10" s="595" t="s">
        <v>6</v>
      </c>
      <c r="S10" s="595" t="s">
        <v>7</v>
      </c>
      <c r="T10" s="596" t="s">
        <v>26</v>
      </c>
      <c r="U10" s="596" t="s">
        <v>11</v>
      </c>
      <c r="V10" s="598"/>
      <c r="X10" s="19"/>
    </row>
    <row r="11" spans="1:95">
      <c r="A11" s="599">
        <v>6</v>
      </c>
      <c r="B11" s="600" t="s">
        <v>28</v>
      </c>
      <c r="C11" s="600" t="s">
        <v>29</v>
      </c>
      <c r="D11" s="600" t="s">
        <v>30</v>
      </c>
      <c r="E11" s="601" t="s">
        <v>31</v>
      </c>
      <c r="F11" s="600" t="s">
        <v>32</v>
      </c>
      <c r="G11" s="602" t="s">
        <v>199</v>
      </c>
      <c r="H11" s="602" t="s">
        <v>321</v>
      </c>
      <c r="I11" s="603" t="s">
        <v>271</v>
      </c>
      <c r="J11" s="600" t="s">
        <v>324</v>
      </c>
      <c r="K11" s="604">
        <v>29</v>
      </c>
      <c r="L11" s="605">
        <v>28</v>
      </c>
      <c r="M11" s="603" t="s">
        <v>6</v>
      </c>
      <c r="N11" s="603" t="s">
        <v>12</v>
      </c>
      <c r="O11" s="606" t="s">
        <v>10</v>
      </c>
      <c r="P11" s="606" t="s">
        <v>6</v>
      </c>
      <c r="Q11" s="606" t="s">
        <v>12</v>
      </c>
      <c r="R11" s="606" t="s">
        <v>12</v>
      </c>
      <c r="S11" s="606" t="s">
        <v>11</v>
      </c>
      <c r="T11" s="607" t="s">
        <v>33</v>
      </c>
      <c r="U11" s="607" t="s">
        <v>11</v>
      </c>
      <c r="V11" s="616"/>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row>
    <row r="12" spans="1:95">
      <c r="A12" s="588">
        <v>7</v>
      </c>
      <c r="B12" s="589" t="s">
        <v>34</v>
      </c>
      <c r="C12" s="589" t="s">
        <v>0</v>
      </c>
      <c r="D12" s="589" t="s">
        <v>35</v>
      </c>
      <c r="E12" s="590" t="s">
        <v>36</v>
      </c>
      <c r="F12" s="589" t="s">
        <v>37</v>
      </c>
      <c r="G12" s="610" t="s">
        <v>202</v>
      </c>
      <c r="H12" s="610"/>
      <c r="I12" s="591" t="s">
        <v>271</v>
      </c>
      <c r="J12" s="589" t="s">
        <v>365</v>
      </c>
      <c r="K12" s="592"/>
      <c r="L12" s="593">
        <v>313</v>
      </c>
      <c r="M12" s="591" t="s">
        <v>331</v>
      </c>
      <c r="N12" s="591" t="s">
        <v>6</v>
      </c>
      <c r="O12" s="595" t="s">
        <v>10</v>
      </c>
      <c r="P12" s="595" t="s">
        <v>12</v>
      </c>
      <c r="Q12" s="595" t="s">
        <v>12</v>
      </c>
      <c r="R12" s="595" t="s">
        <v>6</v>
      </c>
      <c r="S12" s="595" t="s">
        <v>7</v>
      </c>
      <c r="T12" s="596" t="s">
        <v>26</v>
      </c>
      <c r="U12" s="596" t="s">
        <v>11</v>
      </c>
      <c r="V12" s="598"/>
      <c r="X12" s="19"/>
    </row>
    <row r="13" spans="1:95" ht="27.6">
      <c r="A13" s="599">
        <v>8</v>
      </c>
      <c r="B13" s="600" t="s">
        <v>38</v>
      </c>
      <c r="C13" s="600" t="s">
        <v>2</v>
      </c>
      <c r="D13" s="600" t="s">
        <v>39</v>
      </c>
      <c r="E13" s="601" t="s">
        <v>40</v>
      </c>
      <c r="F13" s="600" t="s">
        <v>41</v>
      </c>
      <c r="G13" s="602" t="s">
        <v>203</v>
      </c>
      <c r="H13" s="602" t="s">
        <v>322</v>
      </c>
      <c r="I13" s="603" t="s">
        <v>271</v>
      </c>
      <c r="J13" s="600" t="s">
        <v>371</v>
      </c>
      <c r="K13" s="604">
        <v>66</v>
      </c>
      <c r="L13" s="605">
        <v>66</v>
      </c>
      <c r="M13" s="603" t="s">
        <v>331</v>
      </c>
      <c r="N13" s="603" t="s">
        <v>12</v>
      </c>
      <c r="O13" s="606" t="s">
        <v>43</v>
      </c>
      <c r="P13" s="606" t="s">
        <v>6</v>
      </c>
      <c r="Q13" s="606" t="s">
        <v>6</v>
      </c>
      <c r="R13" s="606" t="s">
        <v>12</v>
      </c>
      <c r="S13" s="606" t="s">
        <v>11</v>
      </c>
      <c r="T13" s="607" t="s">
        <v>17</v>
      </c>
      <c r="U13" s="608" t="s">
        <v>42</v>
      </c>
      <c r="V13" s="616"/>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row>
    <row r="14" spans="1:95">
      <c r="A14" s="588">
        <v>9</v>
      </c>
      <c r="B14" s="589" t="s">
        <v>44</v>
      </c>
      <c r="C14" s="589" t="s">
        <v>29</v>
      </c>
      <c r="D14" s="589" t="s">
        <v>45</v>
      </c>
      <c r="E14" s="590" t="s">
        <v>46</v>
      </c>
      <c r="F14" s="589" t="s">
        <v>47</v>
      </c>
      <c r="G14" s="610" t="s">
        <v>204</v>
      </c>
      <c r="H14" s="610" t="s">
        <v>325</v>
      </c>
      <c r="I14" s="591" t="s">
        <v>271</v>
      </c>
      <c r="J14" s="589" t="s">
        <v>368</v>
      </c>
      <c r="K14" s="592">
        <v>47</v>
      </c>
      <c r="L14" s="593">
        <v>44.76</v>
      </c>
      <c r="M14" s="591" t="s">
        <v>6</v>
      </c>
      <c r="N14" s="591" t="s">
        <v>12</v>
      </c>
      <c r="O14" s="595" t="s">
        <v>10</v>
      </c>
      <c r="P14" s="595" t="s">
        <v>6</v>
      </c>
      <c r="Q14" s="595" t="s">
        <v>12</v>
      </c>
      <c r="R14" s="595" t="s">
        <v>12</v>
      </c>
      <c r="S14" s="595" t="s">
        <v>11</v>
      </c>
      <c r="T14" s="596" t="s">
        <v>33</v>
      </c>
      <c r="U14" s="596" t="s">
        <v>11</v>
      </c>
      <c r="V14" s="59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row>
    <row r="15" spans="1:95">
      <c r="A15" s="599">
        <v>10</v>
      </c>
      <c r="B15" s="600" t="s">
        <v>48</v>
      </c>
      <c r="C15" s="600" t="s">
        <v>2</v>
      </c>
      <c r="D15" s="617" t="s">
        <v>49</v>
      </c>
      <c r="E15" s="618" t="s">
        <v>50</v>
      </c>
      <c r="F15" s="617" t="s">
        <v>51</v>
      </c>
      <c r="G15" s="619" t="s">
        <v>205</v>
      </c>
      <c r="H15" s="619"/>
      <c r="I15" s="620" t="s">
        <v>271</v>
      </c>
      <c r="J15" s="662"/>
      <c r="K15" s="621">
        <v>262.2</v>
      </c>
      <c r="L15" s="613" t="s">
        <v>438</v>
      </c>
      <c r="M15" s="620" t="s">
        <v>6</v>
      </c>
      <c r="N15" s="620" t="s">
        <v>6</v>
      </c>
      <c r="O15" s="622" t="s">
        <v>10</v>
      </c>
      <c r="P15" s="622" t="s">
        <v>6</v>
      </c>
      <c r="Q15" s="622" t="s">
        <v>6</v>
      </c>
      <c r="R15" s="622" t="s">
        <v>6</v>
      </c>
      <c r="S15" s="622" t="s">
        <v>7</v>
      </c>
      <c r="T15" s="623" t="s">
        <v>26</v>
      </c>
      <c r="U15" s="623" t="s">
        <v>11</v>
      </c>
      <c r="V15" s="624"/>
      <c r="X15" s="19"/>
    </row>
    <row r="16" spans="1:95" ht="57.6">
      <c r="A16" s="588">
        <v>11</v>
      </c>
      <c r="B16" s="589" t="s">
        <v>52</v>
      </c>
      <c r="C16" s="589" t="s">
        <v>29</v>
      </c>
      <c r="D16" s="589" t="s">
        <v>53</v>
      </c>
      <c r="E16" s="590" t="s">
        <v>54</v>
      </c>
      <c r="F16" s="589" t="s">
        <v>55</v>
      </c>
      <c r="G16" s="610" t="s">
        <v>206</v>
      </c>
      <c r="H16" s="610" t="s">
        <v>326</v>
      </c>
      <c r="I16" s="591" t="s">
        <v>271</v>
      </c>
      <c r="J16" s="589" t="s">
        <v>410</v>
      </c>
      <c r="K16" s="592">
        <v>201</v>
      </c>
      <c r="L16" s="593">
        <v>194</v>
      </c>
      <c r="M16" s="591" t="s">
        <v>6</v>
      </c>
      <c r="N16" s="591" t="s">
        <v>12</v>
      </c>
      <c r="O16" s="595" t="s">
        <v>10</v>
      </c>
      <c r="P16" s="595" t="s">
        <v>6</v>
      </c>
      <c r="Q16" s="595" t="s">
        <v>12</v>
      </c>
      <c r="R16" s="595" t="s">
        <v>6</v>
      </c>
      <c r="S16" s="625" t="s">
        <v>411</v>
      </c>
      <c r="T16" s="596" t="s">
        <v>8</v>
      </c>
      <c r="U16" s="611" t="s">
        <v>56</v>
      </c>
      <c r="V16" s="626" t="s">
        <v>412</v>
      </c>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c r="CO16" s="8"/>
      <c r="CP16" s="8"/>
      <c r="CQ16" s="8"/>
    </row>
    <row r="17" spans="1:95" ht="28.8">
      <c r="A17" s="599">
        <v>12</v>
      </c>
      <c r="B17" s="600" t="s">
        <v>57</v>
      </c>
      <c r="C17" s="600" t="s">
        <v>2</v>
      </c>
      <c r="D17" s="600" t="s">
        <v>58</v>
      </c>
      <c r="E17" s="601" t="s">
        <v>270</v>
      </c>
      <c r="F17" s="600" t="s">
        <v>59</v>
      </c>
      <c r="G17" s="602" t="s">
        <v>185</v>
      </c>
      <c r="H17" s="602" t="s">
        <v>327</v>
      </c>
      <c r="I17" s="603" t="s">
        <v>271</v>
      </c>
      <c r="J17" s="600" t="s">
        <v>366</v>
      </c>
      <c r="K17" s="604">
        <v>106</v>
      </c>
      <c r="L17" s="605">
        <v>106</v>
      </c>
      <c r="M17" s="603" t="s">
        <v>6</v>
      </c>
      <c r="N17" s="603" t="s">
        <v>12</v>
      </c>
      <c r="O17" s="606" t="s">
        <v>10</v>
      </c>
      <c r="P17" s="606" t="s">
        <v>6</v>
      </c>
      <c r="Q17" s="606" t="s">
        <v>6</v>
      </c>
      <c r="R17" s="606" t="s">
        <v>6</v>
      </c>
      <c r="S17" s="606" t="s">
        <v>7</v>
      </c>
      <c r="T17" s="607" t="s">
        <v>26</v>
      </c>
      <c r="U17" s="607" t="s">
        <v>11</v>
      </c>
      <c r="V17" s="616"/>
      <c r="W17" s="8"/>
      <c r="X17" s="8"/>
      <c r="Y17" s="8"/>
      <c r="Z17" s="8"/>
      <c r="AA17" s="8"/>
      <c r="AB17" s="8"/>
      <c r="AC17" s="8"/>
      <c r="AD17" s="8"/>
      <c r="AE17" s="8"/>
      <c r="AF17" s="8"/>
      <c r="AG17" s="8"/>
      <c r="AH17" s="8"/>
      <c r="AI17" s="8"/>
      <c r="AJ17" s="8"/>
      <c r="AK17" s="8"/>
      <c r="AL17" s="8"/>
      <c r="AM17" s="8"/>
      <c r="AN17" s="8"/>
      <c r="AO17" s="8"/>
      <c r="AP17" s="8"/>
      <c r="AQ17" s="8"/>
      <c r="AR17" s="8"/>
      <c r="AS17" s="8"/>
      <c r="AT17" s="8"/>
      <c r="AU17" s="8"/>
      <c r="AV17" s="8"/>
      <c r="AW17" s="8"/>
      <c r="AX17" s="8"/>
      <c r="AY17" s="8"/>
      <c r="AZ17" s="8"/>
      <c r="BA17" s="8"/>
      <c r="BB17" s="8"/>
      <c r="BC17" s="8"/>
      <c r="BD17" s="8"/>
      <c r="BE17" s="8"/>
      <c r="BF17" s="8"/>
      <c r="BG17" s="8"/>
      <c r="BH17" s="8"/>
      <c r="BI17" s="8"/>
      <c r="BJ17" s="8"/>
      <c r="BK17" s="8"/>
      <c r="BL17" s="8"/>
      <c r="BM17" s="8"/>
      <c r="BN17" s="8"/>
      <c r="BO17" s="8"/>
      <c r="BP17" s="8"/>
      <c r="BQ17" s="8"/>
      <c r="BR17" s="8"/>
      <c r="BS17" s="8"/>
      <c r="BT17" s="8"/>
      <c r="BU17" s="8"/>
      <c r="BV17" s="8"/>
      <c r="BW17" s="8"/>
      <c r="BX17" s="8"/>
      <c r="BY17" s="8"/>
      <c r="BZ17" s="8"/>
      <c r="CA17" s="8"/>
      <c r="CB17" s="8"/>
      <c r="CC17" s="8"/>
      <c r="CD17" s="8"/>
      <c r="CE17" s="8"/>
      <c r="CF17" s="8"/>
      <c r="CG17" s="8"/>
      <c r="CH17" s="8"/>
      <c r="CI17" s="8"/>
      <c r="CJ17" s="8"/>
      <c r="CK17" s="8"/>
      <c r="CL17" s="8"/>
      <c r="CM17" s="8"/>
      <c r="CN17" s="8"/>
      <c r="CO17" s="8"/>
      <c r="CP17" s="8"/>
      <c r="CQ17" s="8"/>
    </row>
    <row r="18" spans="1:95">
      <c r="A18" s="599">
        <v>13</v>
      </c>
      <c r="B18" s="600" t="s">
        <v>60</v>
      </c>
      <c r="C18" s="600" t="s">
        <v>2</v>
      </c>
      <c r="D18" s="600" t="s">
        <v>61</v>
      </c>
      <c r="E18" s="688" t="s">
        <v>62</v>
      </c>
      <c r="F18" s="8" t="s">
        <v>63</v>
      </c>
      <c r="G18" s="689" t="s">
        <v>196</v>
      </c>
      <c r="H18" s="689"/>
      <c r="I18" s="690" t="s">
        <v>271</v>
      </c>
      <c r="K18" s="746"/>
      <c r="L18" s="747">
        <v>107</v>
      </c>
      <c r="M18" s="691" t="s">
        <v>6</v>
      </c>
      <c r="N18" s="690" t="s">
        <v>12</v>
      </c>
      <c r="O18" s="7" t="s">
        <v>10</v>
      </c>
      <c r="P18" s="7" t="s">
        <v>6</v>
      </c>
      <c r="Q18" s="7" t="s">
        <v>6</v>
      </c>
      <c r="R18" s="7" t="s">
        <v>6</v>
      </c>
      <c r="S18" s="7" t="s">
        <v>7</v>
      </c>
      <c r="T18" s="692" t="s">
        <v>26</v>
      </c>
      <c r="U18" s="692" t="s">
        <v>11</v>
      </c>
      <c r="V18" s="693"/>
      <c r="X18" s="19"/>
    </row>
    <row r="19" spans="1:95">
      <c r="A19" s="599">
        <v>14</v>
      </c>
      <c r="B19" s="600" t="s">
        <v>64</v>
      </c>
      <c r="C19" s="600" t="s">
        <v>2</v>
      </c>
      <c r="D19" s="600" t="s">
        <v>65</v>
      </c>
      <c r="E19" s="601" t="s">
        <v>65</v>
      </c>
      <c r="F19" s="600" t="s">
        <v>66</v>
      </c>
      <c r="G19" s="627" t="s">
        <v>195</v>
      </c>
      <c r="H19" s="627"/>
      <c r="I19" s="612" t="s">
        <v>271</v>
      </c>
      <c r="J19" s="628" t="s">
        <v>394</v>
      </c>
      <c r="K19" s="604">
        <f>79+230</f>
        <v>309</v>
      </c>
      <c r="L19" s="613">
        <f>226.78+77.3</f>
        <v>304.08</v>
      </c>
      <c r="M19" s="612" t="s">
        <v>6</v>
      </c>
      <c r="N19" s="612" t="s">
        <v>12</v>
      </c>
      <c r="O19" s="606" t="s">
        <v>10</v>
      </c>
      <c r="P19" s="606" t="s">
        <v>6</v>
      </c>
      <c r="Q19" s="606" t="s">
        <v>6</v>
      </c>
      <c r="R19" s="606" t="s">
        <v>6</v>
      </c>
      <c r="S19" s="606" t="s">
        <v>7</v>
      </c>
      <c r="T19" s="607" t="s">
        <v>26</v>
      </c>
      <c r="U19" s="607" t="s">
        <v>331</v>
      </c>
      <c r="V19" s="614"/>
      <c r="X19" s="19"/>
    </row>
    <row r="20" spans="1:95" ht="41.4">
      <c r="A20" s="599">
        <v>15</v>
      </c>
      <c r="B20" s="600" t="s">
        <v>67</v>
      </c>
      <c r="C20" s="600" t="s">
        <v>2</v>
      </c>
      <c r="D20" s="600" t="s">
        <v>68</v>
      </c>
      <c r="E20" s="601" t="s">
        <v>69</v>
      </c>
      <c r="F20" s="600" t="s">
        <v>70</v>
      </c>
      <c r="G20" s="602" t="s">
        <v>207</v>
      </c>
      <c r="H20" s="602" t="s">
        <v>391</v>
      </c>
      <c r="I20" s="603" t="s">
        <v>271</v>
      </c>
      <c r="J20" s="600" t="s">
        <v>392</v>
      </c>
      <c r="K20" s="604">
        <v>88</v>
      </c>
      <c r="L20" s="613">
        <v>88</v>
      </c>
      <c r="M20" s="603" t="s">
        <v>12</v>
      </c>
      <c r="N20" s="606" t="s">
        <v>12</v>
      </c>
      <c r="O20" s="606" t="s">
        <v>10</v>
      </c>
      <c r="P20" s="606" t="s">
        <v>6</v>
      </c>
      <c r="Q20" s="606" t="s">
        <v>12</v>
      </c>
      <c r="R20" s="606" t="s">
        <v>12</v>
      </c>
      <c r="S20" s="606" t="s">
        <v>11</v>
      </c>
      <c r="T20" s="629" t="s">
        <v>17</v>
      </c>
      <c r="U20" s="630" t="s">
        <v>71</v>
      </c>
      <c r="V20" s="616"/>
      <c r="X20" s="19"/>
    </row>
    <row r="21" spans="1:95" ht="69">
      <c r="A21" s="599">
        <v>16</v>
      </c>
      <c r="B21" s="600" t="s">
        <v>72</v>
      </c>
      <c r="C21" s="600" t="s">
        <v>29</v>
      </c>
      <c r="D21" s="600" t="s">
        <v>73</v>
      </c>
      <c r="E21" s="601" t="s">
        <v>74</v>
      </c>
      <c r="F21" s="600" t="s">
        <v>75</v>
      </c>
      <c r="G21" s="627" t="s">
        <v>194</v>
      </c>
      <c r="H21" s="602" t="s">
        <v>320</v>
      </c>
      <c r="I21" s="612" t="s">
        <v>271</v>
      </c>
      <c r="J21" s="600" t="s">
        <v>396</v>
      </c>
      <c r="K21" s="604">
        <v>54</v>
      </c>
      <c r="L21" s="613">
        <v>54</v>
      </c>
      <c r="M21" s="612" t="s">
        <v>12</v>
      </c>
      <c r="N21" s="606" t="s">
        <v>12</v>
      </c>
      <c r="O21" s="606" t="s">
        <v>10</v>
      </c>
      <c r="P21" s="606" t="s">
        <v>6</v>
      </c>
      <c r="Q21" s="606" t="s">
        <v>12</v>
      </c>
      <c r="R21" s="606" t="s">
        <v>12</v>
      </c>
      <c r="S21" s="606" t="s">
        <v>11</v>
      </c>
      <c r="T21" s="629" t="s">
        <v>8</v>
      </c>
      <c r="U21" s="630" t="s">
        <v>76</v>
      </c>
      <c r="V21" s="630" t="s">
        <v>397</v>
      </c>
      <c r="X21" s="19"/>
    </row>
    <row r="22" spans="1:95" ht="28.8">
      <c r="A22" s="599">
        <v>17</v>
      </c>
      <c r="B22" s="631" t="s">
        <v>77</v>
      </c>
      <c r="C22" s="631" t="s">
        <v>29</v>
      </c>
      <c r="D22" s="631" t="s">
        <v>78</v>
      </c>
      <c r="E22" s="632" t="s">
        <v>79</v>
      </c>
      <c r="F22" s="631" t="s">
        <v>80</v>
      </c>
      <c r="G22" s="619" t="s">
        <v>193</v>
      </c>
      <c r="H22" s="619" t="s">
        <v>319</v>
      </c>
      <c r="I22" s="633" t="s">
        <v>271</v>
      </c>
      <c r="J22" s="631" t="s">
        <v>418</v>
      </c>
      <c r="K22" s="634">
        <v>165</v>
      </c>
      <c r="L22" s="635">
        <v>148</v>
      </c>
      <c r="M22" s="633" t="s">
        <v>12</v>
      </c>
      <c r="N22" s="636" t="s">
        <v>6</v>
      </c>
      <c r="O22" s="636" t="s">
        <v>10</v>
      </c>
      <c r="P22" s="636" t="s">
        <v>6</v>
      </c>
      <c r="Q22" s="636" t="s">
        <v>12</v>
      </c>
      <c r="R22" s="636" t="s">
        <v>6</v>
      </c>
      <c r="S22" s="636" t="s">
        <v>7</v>
      </c>
      <c r="T22" s="637" t="s">
        <v>8</v>
      </c>
      <c r="U22" s="638" t="s">
        <v>9</v>
      </c>
      <c r="V22" s="639" t="s">
        <v>419</v>
      </c>
      <c r="X22" s="19"/>
    </row>
    <row r="23" spans="1:95">
      <c r="A23" s="599">
        <v>18</v>
      </c>
      <c r="B23" s="600" t="s">
        <v>81</v>
      </c>
      <c r="C23" s="600" t="s">
        <v>82</v>
      </c>
      <c r="D23" s="600" t="s">
        <v>213</v>
      </c>
      <c r="E23" s="601" t="s">
        <v>83</v>
      </c>
      <c r="F23" s="600" t="s">
        <v>84</v>
      </c>
      <c r="G23" s="627"/>
      <c r="H23" s="602"/>
      <c r="I23" s="612" t="s">
        <v>271</v>
      </c>
      <c r="J23" s="600"/>
      <c r="K23" s="604"/>
      <c r="L23" s="613"/>
      <c r="M23" s="612" t="s">
        <v>11</v>
      </c>
      <c r="N23" s="606" t="s">
        <v>12</v>
      </c>
      <c r="O23" s="606" t="s">
        <v>10</v>
      </c>
      <c r="P23" s="606" t="s">
        <v>12</v>
      </c>
      <c r="Q23" s="606" t="s">
        <v>12</v>
      </c>
      <c r="R23" s="606" t="s">
        <v>12</v>
      </c>
      <c r="S23" s="606" t="s">
        <v>11</v>
      </c>
      <c r="T23" s="629" t="s">
        <v>33</v>
      </c>
      <c r="U23" s="629" t="s">
        <v>11</v>
      </c>
      <c r="V23" s="614"/>
      <c r="X23" s="19"/>
    </row>
    <row r="24" spans="1:95">
      <c r="A24" s="599">
        <v>19</v>
      </c>
      <c r="B24" s="600" t="s">
        <v>85</v>
      </c>
      <c r="C24" s="600" t="s">
        <v>2</v>
      </c>
      <c r="D24" s="600" t="s">
        <v>86</v>
      </c>
      <c r="E24" s="601" t="s">
        <v>87</v>
      </c>
      <c r="F24" s="600" t="s">
        <v>88</v>
      </c>
      <c r="G24" s="627" t="s">
        <v>192</v>
      </c>
      <c r="H24" s="627"/>
      <c r="I24" s="603" t="s">
        <v>271</v>
      </c>
      <c r="J24" s="663" t="s">
        <v>375</v>
      </c>
      <c r="K24" s="604">
        <v>125</v>
      </c>
      <c r="L24" s="605">
        <v>125</v>
      </c>
      <c r="M24" s="603" t="s">
        <v>6</v>
      </c>
      <c r="N24" s="606" t="s">
        <v>12</v>
      </c>
      <c r="O24" s="606" t="s">
        <v>10</v>
      </c>
      <c r="P24" s="606" t="s">
        <v>6</v>
      </c>
      <c r="Q24" s="606" t="s">
        <v>6</v>
      </c>
      <c r="R24" s="606" t="s">
        <v>6</v>
      </c>
      <c r="S24" s="606" t="s">
        <v>7</v>
      </c>
      <c r="T24" s="629" t="s">
        <v>26</v>
      </c>
      <c r="U24" s="629" t="s">
        <v>11</v>
      </c>
      <c r="V24" s="616"/>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row>
    <row r="25" spans="1:95">
      <c r="A25" s="599">
        <v>20</v>
      </c>
      <c r="B25" s="600" t="s">
        <v>89</v>
      </c>
      <c r="C25" s="600" t="s">
        <v>2</v>
      </c>
      <c r="D25" s="617" t="s">
        <v>90</v>
      </c>
      <c r="E25" s="618" t="s">
        <v>91</v>
      </c>
      <c r="F25" s="617" t="s">
        <v>92</v>
      </c>
      <c r="G25" s="640" t="s">
        <v>191</v>
      </c>
      <c r="H25" s="641"/>
      <c r="I25" s="620" t="s">
        <v>271</v>
      </c>
      <c r="J25" s="641"/>
      <c r="K25" s="642" t="s">
        <v>439</v>
      </c>
      <c r="L25" s="643" t="s">
        <v>440</v>
      </c>
      <c r="M25" s="620" t="s">
        <v>12</v>
      </c>
      <c r="N25" s="644" t="s">
        <v>6</v>
      </c>
      <c r="O25" s="644" t="s">
        <v>10</v>
      </c>
      <c r="P25" s="644" t="s">
        <v>6</v>
      </c>
      <c r="Q25" s="644" t="s">
        <v>6</v>
      </c>
      <c r="R25" s="644" t="s">
        <v>12</v>
      </c>
      <c r="S25" s="644" t="s">
        <v>11</v>
      </c>
      <c r="T25" s="617" t="s">
        <v>26</v>
      </c>
      <c r="U25" s="617" t="s">
        <v>11</v>
      </c>
      <c r="V25" s="624"/>
      <c r="X25" s="19"/>
    </row>
    <row r="26" spans="1:95" ht="72">
      <c r="A26" s="645">
        <v>21</v>
      </c>
      <c r="B26" s="646" t="s">
        <v>89</v>
      </c>
      <c r="C26" s="646" t="s">
        <v>2</v>
      </c>
      <c r="D26" s="646" t="s">
        <v>93</v>
      </c>
      <c r="E26" s="647" t="s">
        <v>94</v>
      </c>
      <c r="F26" s="646" t="s">
        <v>95</v>
      </c>
      <c r="G26" s="664" t="s">
        <v>190</v>
      </c>
      <c r="H26" s="664" t="s">
        <v>429</v>
      </c>
      <c r="I26" s="648" t="s">
        <v>271</v>
      </c>
      <c r="J26" s="646" t="s">
        <v>430</v>
      </c>
      <c r="K26" s="649">
        <v>7</v>
      </c>
      <c r="L26" s="650">
        <v>7</v>
      </c>
      <c r="M26" s="648" t="s">
        <v>6</v>
      </c>
      <c r="N26" s="651" t="s">
        <v>12</v>
      </c>
      <c r="O26" s="651" t="s">
        <v>10</v>
      </c>
      <c r="P26" s="651" t="s">
        <v>6</v>
      </c>
      <c r="Q26" s="651" t="s">
        <v>6</v>
      </c>
      <c r="R26" s="651" t="s">
        <v>6</v>
      </c>
      <c r="S26" s="651" t="s">
        <v>7</v>
      </c>
      <c r="T26" s="652" t="s">
        <v>26</v>
      </c>
      <c r="U26" s="652" t="s">
        <v>11</v>
      </c>
      <c r="V26" s="653" t="s">
        <v>461</v>
      </c>
      <c r="X26" s="19"/>
    </row>
    <row r="27" spans="1:95" ht="43.2">
      <c r="A27" s="599">
        <v>22</v>
      </c>
      <c r="B27" s="600" t="s">
        <v>158</v>
      </c>
      <c r="C27" s="600" t="s">
        <v>2</v>
      </c>
      <c r="D27" s="600" t="s">
        <v>159</v>
      </c>
      <c r="E27" s="601" t="s">
        <v>160</v>
      </c>
      <c r="F27" s="600" t="s">
        <v>96</v>
      </c>
      <c r="G27" s="602" t="s">
        <v>189</v>
      </c>
      <c r="H27" s="602" t="s">
        <v>376</v>
      </c>
      <c r="I27" s="603" t="s">
        <v>271</v>
      </c>
      <c r="J27" s="600" t="s">
        <v>229</v>
      </c>
      <c r="K27" s="604">
        <v>48</v>
      </c>
      <c r="L27" s="605">
        <v>48</v>
      </c>
      <c r="M27" s="603" t="s">
        <v>6</v>
      </c>
      <c r="N27" s="606" t="s">
        <v>12</v>
      </c>
      <c r="O27" s="606" t="s">
        <v>10</v>
      </c>
      <c r="P27" s="606" t="s">
        <v>6</v>
      </c>
      <c r="Q27" s="606" t="s">
        <v>6</v>
      </c>
      <c r="R27" s="606" t="s">
        <v>6</v>
      </c>
      <c r="S27" s="606" t="s">
        <v>7</v>
      </c>
      <c r="T27" s="629" t="s">
        <v>8</v>
      </c>
      <c r="U27" s="630" t="s">
        <v>97</v>
      </c>
      <c r="V27" s="609" t="s">
        <v>377</v>
      </c>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row>
    <row r="28" spans="1:95" ht="41.4">
      <c r="A28" s="599">
        <v>23</v>
      </c>
      <c r="B28" s="600" t="s">
        <v>98</v>
      </c>
      <c r="C28" s="600" t="s">
        <v>0</v>
      </c>
      <c r="D28" s="600" t="s">
        <v>228</v>
      </c>
      <c r="E28" s="601" t="s">
        <v>187</v>
      </c>
      <c r="F28" s="600" t="s">
        <v>188</v>
      </c>
      <c r="G28" s="602" t="s">
        <v>409</v>
      </c>
      <c r="H28" s="602" t="s">
        <v>315</v>
      </c>
      <c r="I28" s="603" t="s">
        <v>271</v>
      </c>
      <c r="J28" s="600" t="s">
        <v>332</v>
      </c>
      <c r="K28" s="604">
        <v>15</v>
      </c>
      <c r="L28" s="605">
        <v>15</v>
      </c>
      <c r="M28" s="603" t="s">
        <v>11</v>
      </c>
      <c r="N28" s="606" t="s">
        <v>12</v>
      </c>
      <c r="O28" s="606" t="s">
        <v>10</v>
      </c>
      <c r="P28" s="606" t="s">
        <v>12</v>
      </c>
      <c r="Q28" s="606" t="s">
        <v>12</v>
      </c>
      <c r="R28" s="606" t="s">
        <v>12</v>
      </c>
      <c r="S28" s="606" t="s">
        <v>11</v>
      </c>
      <c r="T28" s="629" t="s">
        <v>17</v>
      </c>
      <c r="U28" s="630" t="s">
        <v>99</v>
      </c>
      <c r="V28" s="616"/>
      <c r="X28" s="19"/>
    </row>
    <row r="29" spans="1:95" ht="41.4">
      <c r="A29" s="599">
        <v>24</v>
      </c>
      <c r="B29" s="600" t="s">
        <v>100</v>
      </c>
      <c r="C29" s="600" t="s">
        <v>0</v>
      </c>
      <c r="D29" s="600" t="s">
        <v>101</v>
      </c>
      <c r="E29" s="601" t="s">
        <v>102</v>
      </c>
      <c r="F29" s="600" t="s">
        <v>313</v>
      </c>
      <c r="G29" s="627" t="s">
        <v>186</v>
      </c>
      <c r="H29" s="602" t="s">
        <v>314</v>
      </c>
      <c r="I29" s="603" t="s">
        <v>271</v>
      </c>
      <c r="J29" s="600" t="s">
        <v>378</v>
      </c>
      <c r="K29" s="604">
        <v>18</v>
      </c>
      <c r="L29" s="605">
        <v>18</v>
      </c>
      <c r="M29" s="603" t="s">
        <v>11</v>
      </c>
      <c r="N29" s="606" t="s">
        <v>12</v>
      </c>
      <c r="O29" s="606" t="s">
        <v>10</v>
      </c>
      <c r="P29" s="606" t="s">
        <v>12</v>
      </c>
      <c r="Q29" s="606" t="s">
        <v>12</v>
      </c>
      <c r="R29" s="606" t="s">
        <v>12</v>
      </c>
      <c r="S29" s="606" t="s">
        <v>11</v>
      </c>
      <c r="T29" s="629" t="s">
        <v>17</v>
      </c>
      <c r="U29" s="630" t="s">
        <v>379</v>
      </c>
      <c r="V29" s="609"/>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row>
    <row r="30" spans="1:95">
      <c r="A30" s="599">
        <v>25</v>
      </c>
      <c r="B30" s="631" t="s">
        <v>103</v>
      </c>
      <c r="C30" s="631" t="s">
        <v>2</v>
      </c>
      <c r="D30" s="631" t="s">
        <v>104</v>
      </c>
      <c r="E30" s="632" t="s">
        <v>105</v>
      </c>
      <c r="F30" s="631" t="s">
        <v>106</v>
      </c>
      <c r="G30" s="619" t="s">
        <v>312</v>
      </c>
      <c r="H30" s="619" t="s">
        <v>311</v>
      </c>
      <c r="I30" s="633" t="s">
        <v>271</v>
      </c>
      <c r="J30" s="631"/>
      <c r="K30" s="634">
        <v>52</v>
      </c>
      <c r="L30" s="605">
        <v>12</v>
      </c>
      <c r="M30" s="633" t="s">
        <v>6</v>
      </c>
      <c r="N30" s="636" t="s">
        <v>12</v>
      </c>
      <c r="O30" s="636" t="s">
        <v>10</v>
      </c>
      <c r="P30" s="636" t="s">
        <v>6</v>
      </c>
      <c r="Q30" s="636" t="s">
        <v>6</v>
      </c>
      <c r="R30" s="636" t="s">
        <v>6</v>
      </c>
      <c r="S30" s="636" t="s">
        <v>7</v>
      </c>
      <c r="T30" s="637" t="s">
        <v>427</v>
      </c>
      <c r="U30" s="638" t="s">
        <v>11</v>
      </c>
      <c r="V30" s="654"/>
      <c r="X30" s="19"/>
    </row>
    <row r="31" spans="1:95">
      <c r="A31" s="599">
        <v>26</v>
      </c>
      <c r="B31" s="600" t="s">
        <v>107</v>
      </c>
      <c r="C31" s="600" t="s">
        <v>2</v>
      </c>
      <c r="D31" s="600" t="s">
        <v>108</v>
      </c>
      <c r="E31" s="601" t="s">
        <v>108</v>
      </c>
      <c r="F31" s="600" t="s">
        <v>109</v>
      </c>
      <c r="G31" s="627" t="s">
        <v>184</v>
      </c>
      <c r="H31" s="627"/>
      <c r="I31" s="612" t="s">
        <v>271</v>
      </c>
      <c r="J31" s="628" t="s">
        <v>395</v>
      </c>
      <c r="K31" s="604">
        <f>34+7</f>
        <v>41</v>
      </c>
      <c r="L31" s="613">
        <f>33.06 + 6.61</f>
        <v>39.67</v>
      </c>
      <c r="M31" s="612" t="s">
        <v>6</v>
      </c>
      <c r="N31" s="606" t="s">
        <v>12</v>
      </c>
      <c r="O31" s="606" t="s">
        <v>10</v>
      </c>
      <c r="P31" s="606" t="s">
        <v>6</v>
      </c>
      <c r="Q31" s="606" t="s">
        <v>6</v>
      </c>
      <c r="R31" s="606" t="s">
        <v>6</v>
      </c>
      <c r="S31" s="606" t="s">
        <v>7</v>
      </c>
      <c r="T31" s="629" t="s">
        <v>26</v>
      </c>
      <c r="U31" s="630" t="s">
        <v>11</v>
      </c>
      <c r="V31" s="614"/>
      <c r="X31" s="19"/>
    </row>
    <row r="32" spans="1:95">
      <c r="A32" s="599">
        <v>27</v>
      </c>
      <c r="B32" s="600" t="s">
        <v>110</v>
      </c>
      <c r="C32" s="600" t="s">
        <v>82</v>
      </c>
      <c r="D32" s="600" t="s">
        <v>182</v>
      </c>
      <c r="E32" s="601" t="s">
        <v>111</v>
      </c>
      <c r="F32" s="600" t="s">
        <v>112</v>
      </c>
      <c r="G32" s="602" t="s">
        <v>183</v>
      </c>
      <c r="H32" s="602" t="s">
        <v>316</v>
      </c>
      <c r="I32" s="603" t="s">
        <v>271</v>
      </c>
      <c r="J32" s="600" t="s">
        <v>403</v>
      </c>
      <c r="K32" s="604"/>
      <c r="L32" s="605">
        <v>115</v>
      </c>
      <c r="M32" s="603" t="s">
        <v>12</v>
      </c>
      <c r="N32" s="606" t="s">
        <v>12</v>
      </c>
      <c r="O32" s="606" t="s">
        <v>10</v>
      </c>
      <c r="P32" s="606" t="s">
        <v>6</v>
      </c>
      <c r="Q32" s="606" t="s">
        <v>12</v>
      </c>
      <c r="R32" s="606" t="s">
        <v>12</v>
      </c>
      <c r="S32" s="606" t="s">
        <v>11</v>
      </c>
      <c r="T32" s="629" t="s">
        <v>33</v>
      </c>
      <c r="U32" s="630" t="s">
        <v>11</v>
      </c>
      <c r="V32" s="616"/>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row>
    <row r="33" spans="1:95" ht="72">
      <c r="A33" s="599">
        <v>28</v>
      </c>
      <c r="B33" s="631" t="s">
        <v>113</v>
      </c>
      <c r="C33" s="631" t="s">
        <v>29</v>
      </c>
      <c r="D33" s="631" t="s">
        <v>114</v>
      </c>
      <c r="E33" s="632" t="s">
        <v>115</v>
      </c>
      <c r="F33" s="631" t="s">
        <v>116</v>
      </c>
      <c r="G33" s="619" t="s">
        <v>181</v>
      </c>
      <c r="H33" s="619" t="s">
        <v>318</v>
      </c>
      <c r="I33" s="633" t="s">
        <v>271</v>
      </c>
      <c r="J33" s="631" t="s">
        <v>317</v>
      </c>
      <c r="K33" s="634">
        <v>188</v>
      </c>
      <c r="L33" s="635">
        <v>186</v>
      </c>
      <c r="M33" s="633" t="s">
        <v>12</v>
      </c>
      <c r="N33" s="636" t="s">
        <v>12</v>
      </c>
      <c r="O33" s="636" t="s">
        <v>43</v>
      </c>
      <c r="P33" s="636" t="s">
        <v>6</v>
      </c>
      <c r="Q33" s="636" t="s">
        <v>12</v>
      </c>
      <c r="R33" s="636" t="s">
        <v>12</v>
      </c>
      <c r="S33" s="636" t="s">
        <v>11</v>
      </c>
      <c r="T33" s="637" t="s">
        <v>17</v>
      </c>
      <c r="U33" s="638" t="s">
        <v>117</v>
      </c>
      <c r="V33" s="639" t="s">
        <v>425</v>
      </c>
      <c r="X33" s="19"/>
    </row>
    <row r="34" spans="1:95" ht="43.2">
      <c r="A34" s="599">
        <v>29</v>
      </c>
      <c r="B34" s="600" t="s">
        <v>118</v>
      </c>
      <c r="C34" s="600" t="s">
        <v>2</v>
      </c>
      <c r="D34" s="600" t="s">
        <v>119</v>
      </c>
      <c r="E34" s="601" t="s">
        <v>431</v>
      </c>
      <c r="F34" s="600" t="s">
        <v>120</v>
      </c>
      <c r="G34" s="627" t="s">
        <v>180</v>
      </c>
      <c r="H34" s="602" t="s">
        <v>309</v>
      </c>
      <c r="I34" s="612" t="s">
        <v>271</v>
      </c>
      <c r="J34" s="600" t="s">
        <v>432</v>
      </c>
      <c r="K34" s="604"/>
      <c r="L34" s="613">
        <v>38</v>
      </c>
      <c r="M34" s="612" t="s">
        <v>6</v>
      </c>
      <c r="N34" s="606" t="s">
        <v>12</v>
      </c>
      <c r="O34" s="606" t="s">
        <v>10</v>
      </c>
      <c r="P34" s="606" t="s">
        <v>6</v>
      </c>
      <c r="Q34" s="606" t="s">
        <v>6</v>
      </c>
      <c r="R34" s="606" t="s">
        <v>6</v>
      </c>
      <c r="S34" s="606" t="s">
        <v>7</v>
      </c>
      <c r="T34" s="629" t="s">
        <v>17</v>
      </c>
      <c r="U34" s="630" t="s">
        <v>121</v>
      </c>
      <c r="V34" s="614"/>
      <c r="X34" s="19"/>
    </row>
    <row r="35" spans="1:95" ht="409.6">
      <c r="A35" s="655">
        <v>30</v>
      </c>
      <c r="B35" s="631" t="s">
        <v>122</v>
      </c>
      <c r="C35" s="631" t="s">
        <v>29</v>
      </c>
      <c r="D35" s="631" t="s">
        <v>123</v>
      </c>
      <c r="E35" s="632" t="s">
        <v>442</v>
      </c>
      <c r="F35" s="631" t="s">
        <v>443</v>
      </c>
      <c r="G35" s="619" t="s">
        <v>444</v>
      </c>
      <c r="H35" s="619" t="s">
        <v>445</v>
      </c>
      <c r="I35" s="633" t="s">
        <v>271</v>
      </c>
      <c r="J35" s="631" t="s">
        <v>446</v>
      </c>
      <c r="K35" s="656">
        <v>50</v>
      </c>
      <c r="L35" s="657">
        <v>50</v>
      </c>
      <c r="M35" s="633" t="s">
        <v>12</v>
      </c>
      <c r="N35" s="636" t="s">
        <v>12</v>
      </c>
      <c r="O35" s="636" t="s">
        <v>10</v>
      </c>
      <c r="P35" s="636" t="s">
        <v>6</v>
      </c>
      <c r="Q35" s="636" t="s">
        <v>12</v>
      </c>
      <c r="R35" s="636" t="s">
        <v>6</v>
      </c>
      <c r="S35" s="636" t="s">
        <v>7</v>
      </c>
      <c r="T35" s="637" t="s">
        <v>17</v>
      </c>
      <c r="U35" s="638" t="s">
        <v>42</v>
      </c>
      <c r="V35" s="639" t="s">
        <v>447</v>
      </c>
      <c r="X35" s="19"/>
    </row>
    <row r="36" spans="1:95">
      <c r="A36" s="599">
        <v>31</v>
      </c>
      <c r="B36" s="600" t="s">
        <v>124</v>
      </c>
      <c r="C36" s="600" t="s">
        <v>0</v>
      </c>
      <c r="D36" s="600" t="s">
        <v>125</v>
      </c>
      <c r="E36" s="601" t="s">
        <v>126</v>
      </c>
      <c r="F36" s="600" t="s">
        <v>402</v>
      </c>
      <c r="G36" s="602" t="s">
        <v>175</v>
      </c>
      <c r="H36" s="602" t="s">
        <v>308</v>
      </c>
      <c r="I36" s="603" t="s">
        <v>271</v>
      </c>
      <c r="J36" s="600"/>
      <c r="K36" s="604">
        <v>31</v>
      </c>
      <c r="L36" s="605">
        <v>31</v>
      </c>
      <c r="M36" s="603" t="s">
        <v>11</v>
      </c>
      <c r="N36" s="606" t="s">
        <v>12</v>
      </c>
      <c r="O36" s="606" t="s">
        <v>10</v>
      </c>
      <c r="P36" s="606" t="s">
        <v>12</v>
      </c>
      <c r="Q36" s="606" t="s">
        <v>12</v>
      </c>
      <c r="R36" s="606" t="s">
        <v>12</v>
      </c>
      <c r="S36" s="606" t="s">
        <v>11</v>
      </c>
      <c r="T36" s="629" t="s">
        <v>33</v>
      </c>
      <c r="U36" s="630" t="s">
        <v>11</v>
      </c>
      <c r="V36" s="616"/>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row>
    <row r="37" spans="1:95" ht="409.6">
      <c r="A37" s="599">
        <v>32</v>
      </c>
      <c r="B37" s="600" t="s">
        <v>127</v>
      </c>
      <c r="C37" s="600" t="s">
        <v>0</v>
      </c>
      <c r="D37" s="600" t="s">
        <v>128</v>
      </c>
      <c r="E37" s="601" t="s">
        <v>129</v>
      </c>
      <c r="F37" s="600" t="s">
        <v>130</v>
      </c>
      <c r="G37" s="602" t="s">
        <v>274</v>
      </c>
      <c r="H37" s="602" t="s">
        <v>275</v>
      </c>
      <c r="I37" s="612" t="s">
        <v>272</v>
      </c>
      <c r="J37" s="600" t="s">
        <v>413</v>
      </c>
      <c r="K37" s="604"/>
      <c r="L37" s="613">
        <v>498</v>
      </c>
      <c r="M37" s="612" t="s">
        <v>331</v>
      </c>
      <c r="N37" s="606" t="s">
        <v>6</v>
      </c>
      <c r="O37" s="606" t="s">
        <v>10</v>
      </c>
      <c r="P37" s="606" t="s">
        <v>12</v>
      </c>
      <c r="Q37" s="606" t="s">
        <v>12</v>
      </c>
      <c r="R37" s="606" t="s">
        <v>12</v>
      </c>
      <c r="S37" s="606" t="s">
        <v>11</v>
      </c>
      <c r="T37" s="629" t="s">
        <v>131</v>
      </c>
      <c r="U37" s="630" t="s">
        <v>132</v>
      </c>
      <c r="V37" s="658" t="s">
        <v>414</v>
      </c>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row>
    <row r="38" spans="1:95">
      <c r="A38" s="599">
        <v>33</v>
      </c>
      <c r="B38" s="600" t="s">
        <v>133</v>
      </c>
      <c r="C38" s="600" t="s">
        <v>29</v>
      </c>
      <c r="D38" s="600" t="s">
        <v>134</v>
      </c>
      <c r="E38" s="601" t="s">
        <v>135</v>
      </c>
      <c r="F38" s="600" t="s">
        <v>136</v>
      </c>
      <c r="G38" s="627" t="s">
        <v>176</v>
      </c>
      <c r="H38" s="627" t="s">
        <v>423</v>
      </c>
      <c r="I38" s="612" t="s">
        <v>271</v>
      </c>
      <c r="J38" s="600" t="s">
        <v>424</v>
      </c>
      <c r="K38" s="604">
        <v>97</v>
      </c>
      <c r="L38" s="613">
        <v>92.15</v>
      </c>
      <c r="M38" s="612" t="s">
        <v>6</v>
      </c>
      <c r="N38" s="606" t="s">
        <v>12</v>
      </c>
      <c r="O38" s="606" t="s">
        <v>10</v>
      </c>
      <c r="P38" s="606" t="s">
        <v>6</v>
      </c>
      <c r="Q38" s="606" t="s">
        <v>12</v>
      </c>
      <c r="R38" s="606" t="s">
        <v>12</v>
      </c>
      <c r="S38" s="606" t="s">
        <v>11</v>
      </c>
      <c r="T38" s="629" t="s">
        <v>26</v>
      </c>
      <c r="U38" s="630" t="s">
        <v>11</v>
      </c>
      <c r="V38" s="614"/>
      <c r="X38" s="19"/>
    </row>
    <row r="39" spans="1:95" ht="41.4">
      <c r="A39" s="599">
        <v>34</v>
      </c>
      <c r="B39" s="600" t="s">
        <v>137</v>
      </c>
      <c r="C39" s="600" t="s">
        <v>2</v>
      </c>
      <c r="D39" s="600" t="s">
        <v>138</v>
      </c>
      <c r="E39" s="601" t="s">
        <v>139</v>
      </c>
      <c r="F39" s="600" t="s">
        <v>140</v>
      </c>
      <c r="G39" s="627" t="s">
        <v>380</v>
      </c>
      <c r="H39" s="602" t="s">
        <v>310</v>
      </c>
      <c r="I39" s="603" t="s">
        <v>271</v>
      </c>
      <c r="J39" s="600" t="s">
        <v>381</v>
      </c>
      <c r="K39" s="604">
        <v>63</v>
      </c>
      <c r="L39" s="605">
        <v>63</v>
      </c>
      <c r="M39" s="603" t="s">
        <v>6</v>
      </c>
      <c r="N39" s="606" t="s">
        <v>12</v>
      </c>
      <c r="O39" s="606" t="s">
        <v>10</v>
      </c>
      <c r="P39" s="606" t="s">
        <v>6</v>
      </c>
      <c r="Q39" s="606" t="s">
        <v>6</v>
      </c>
      <c r="R39" s="606" t="s">
        <v>6</v>
      </c>
      <c r="S39" s="606" t="s">
        <v>7</v>
      </c>
      <c r="T39" s="629" t="s">
        <v>8</v>
      </c>
      <c r="U39" s="630" t="s">
        <v>382</v>
      </c>
      <c r="V39" s="616"/>
      <c r="X39" s="19"/>
    </row>
    <row r="40" spans="1:95">
      <c r="A40" s="599">
        <v>35</v>
      </c>
      <c r="B40" s="600" t="s">
        <v>141</v>
      </c>
      <c r="C40" s="600" t="s">
        <v>2</v>
      </c>
      <c r="D40" s="600" t="s">
        <v>142</v>
      </c>
      <c r="E40" s="601" t="s">
        <v>143</v>
      </c>
      <c r="F40" s="600" t="s">
        <v>144</v>
      </c>
      <c r="G40" s="602" t="s">
        <v>177</v>
      </c>
      <c r="H40" s="602" t="s">
        <v>328</v>
      </c>
      <c r="I40" s="603" t="s">
        <v>271</v>
      </c>
      <c r="J40" s="600" t="s">
        <v>369</v>
      </c>
      <c r="K40" s="604">
        <v>68</v>
      </c>
      <c r="L40" s="605">
        <v>66</v>
      </c>
      <c r="M40" s="603" t="s">
        <v>12</v>
      </c>
      <c r="N40" s="606" t="s">
        <v>12</v>
      </c>
      <c r="O40" s="606" t="s">
        <v>10</v>
      </c>
      <c r="P40" s="606" t="s">
        <v>6</v>
      </c>
      <c r="Q40" s="606" t="s">
        <v>6</v>
      </c>
      <c r="R40" s="606" t="s">
        <v>6</v>
      </c>
      <c r="S40" s="606" t="s">
        <v>7</v>
      </c>
      <c r="T40" s="629" t="s">
        <v>26</v>
      </c>
      <c r="U40" s="659" t="s">
        <v>370</v>
      </c>
      <c r="V40" s="616" t="s">
        <v>415</v>
      </c>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row>
    <row r="41" spans="1:95" ht="86.4">
      <c r="A41" s="599">
        <v>36</v>
      </c>
      <c r="B41" s="600" t="s">
        <v>145</v>
      </c>
      <c r="C41" s="600" t="s">
        <v>0</v>
      </c>
      <c r="D41" s="600" t="s">
        <v>146</v>
      </c>
      <c r="E41" s="601" t="s">
        <v>147</v>
      </c>
      <c r="F41" s="600" t="s">
        <v>404</v>
      </c>
      <c r="G41" s="627" t="s">
        <v>178</v>
      </c>
      <c r="H41" s="602" t="s">
        <v>273</v>
      </c>
      <c r="I41" s="603" t="s">
        <v>405</v>
      </c>
      <c r="J41" s="600" t="s">
        <v>406</v>
      </c>
      <c r="K41" s="604">
        <v>176</v>
      </c>
      <c r="L41" s="605">
        <v>176</v>
      </c>
      <c r="M41" s="603" t="s">
        <v>12</v>
      </c>
      <c r="N41" s="606" t="s">
        <v>12</v>
      </c>
      <c r="O41" s="606" t="s">
        <v>10</v>
      </c>
      <c r="P41" s="606" t="s">
        <v>12</v>
      </c>
      <c r="Q41" s="606" t="s">
        <v>12</v>
      </c>
      <c r="R41" s="606" t="s">
        <v>12</v>
      </c>
      <c r="S41" s="606" t="s">
        <v>11</v>
      </c>
      <c r="T41" s="629" t="s">
        <v>8</v>
      </c>
      <c r="U41" s="660" t="s">
        <v>148</v>
      </c>
      <c r="V41" s="609" t="s">
        <v>407</v>
      </c>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row>
    <row r="42" spans="1:95" ht="187.2">
      <c r="A42" s="599">
        <v>37</v>
      </c>
      <c r="B42" s="600" t="s">
        <v>149</v>
      </c>
      <c r="C42" s="600" t="s">
        <v>0</v>
      </c>
      <c r="D42" s="600" t="s">
        <v>150</v>
      </c>
      <c r="E42" s="601" t="s">
        <v>151</v>
      </c>
      <c r="F42" s="600" t="s">
        <v>152</v>
      </c>
      <c r="G42" s="602" t="s">
        <v>383</v>
      </c>
      <c r="H42" s="602" t="s">
        <v>329</v>
      </c>
      <c r="I42" s="603" t="s">
        <v>272</v>
      </c>
      <c r="J42" s="600" t="s">
        <v>384</v>
      </c>
      <c r="K42" s="604">
        <v>101</v>
      </c>
      <c r="L42" s="605">
        <v>96</v>
      </c>
      <c r="M42" s="603" t="s">
        <v>11</v>
      </c>
      <c r="N42" s="606" t="s">
        <v>12</v>
      </c>
      <c r="O42" s="606" t="s">
        <v>10</v>
      </c>
      <c r="P42" s="606" t="s">
        <v>12</v>
      </c>
      <c r="Q42" s="606" t="s">
        <v>12</v>
      </c>
      <c r="R42" s="606" t="s">
        <v>12</v>
      </c>
      <c r="S42" s="606" t="s">
        <v>11</v>
      </c>
      <c r="T42" s="629" t="s">
        <v>8</v>
      </c>
      <c r="U42" s="660" t="s">
        <v>153</v>
      </c>
      <c r="V42" s="609" t="s">
        <v>385</v>
      </c>
      <c r="W42" s="8"/>
      <c r="X42" s="8"/>
      <c r="Y42" s="8"/>
      <c r="Z42" s="8"/>
      <c r="AA42" s="8"/>
      <c r="AB42" s="8"/>
      <c r="AC42" s="8"/>
      <c r="AD42" s="8"/>
      <c r="AE42" s="8"/>
      <c r="AF42" s="8"/>
      <c r="AG42" s="8"/>
      <c r="AH42" s="8"/>
      <c r="AI42" s="8"/>
      <c r="AJ42" s="8"/>
      <c r="AK42" s="8"/>
      <c r="AL42" s="8"/>
      <c r="AM42" s="8"/>
      <c r="AN42" s="8"/>
      <c r="AO42" s="8"/>
      <c r="AP42" s="8"/>
      <c r="AQ42" s="8"/>
      <c r="AR42" s="8"/>
      <c r="AS42" s="8"/>
      <c r="AT42" s="8"/>
      <c r="AU42" s="8"/>
      <c r="AV42" s="8"/>
      <c r="AW42" s="8"/>
      <c r="AX42" s="8"/>
      <c r="AY42" s="8"/>
      <c r="AZ42" s="8"/>
      <c r="BA42" s="8"/>
      <c r="BB42" s="8"/>
      <c r="BC42" s="8"/>
      <c r="BD42" s="8"/>
      <c r="BE42" s="8"/>
      <c r="BF42" s="8"/>
      <c r="BG42" s="8"/>
      <c r="BH42" s="8"/>
      <c r="BI42" s="8"/>
      <c r="BJ42" s="8"/>
      <c r="BK42" s="8"/>
      <c r="BL42" s="8"/>
      <c r="BM42" s="8"/>
      <c r="BN42" s="8"/>
      <c r="BO42" s="8"/>
      <c r="BP42" s="8"/>
      <c r="BQ42" s="8"/>
      <c r="BR42" s="8"/>
      <c r="BS42" s="8"/>
      <c r="BT42" s="8"/>
      <c r="BU42" s="8"/>
      <c r="BV42" s="8"/>
      <c r="BW42" s="8"/>
      <c r="BX42" s="8"/>
      <c r="BY42" s="8"/>
      <c r="BZ42" s="8"/>
      <c r="CA42" s="8"/>
      <c r="CB42" s="8"/>
      <c r="CC42" s="8"/>
      <c r="CD42" s="8"/>
      <c r="CE42" s="8"/>
      <c r="CF42" s="8"/>
      <c r="CG42" s="8"/>
      <c r="CH42" s="8"/>
      <c r="CI42" s="8"/>
      <c r="CJ42" s="8"/>
      <c r="CK42" s="8"/>
      <c r="CL42" s="8"/>
      <c r="CM42" s="8"/>
      <c r="CN42" s="8"/>
      <c r="CO42" s="8"/>
      <c r="CP42" s="8"/>
      <c r="CQ42" s="8"/>
    </row>
    <row r="43" spans="1:95" ht="43.2">
      <c r="A43" s="599">
        <v>38</v>
      </c>
      <c r="B43" s="600" t="s">
        <v>154</v>
      </c>
      <c r="C43" s="600" t="s">
        <v>29</v>
      </c>
      <c r="D43" s="600" t="s">
        <v>155</v>
      </c>
      <c r="E43" s="601" t="s">
        <v>156</v>
      </c>
      <c r="F43" s="600" t="s">
        <v>157</v>
      </c>
      <c r="G43" s="602" t="s">
        <v>179</v>
      </c>
      <c r="H43" s="602" t="s">
        <v>387</v>
      </c>
      <c r="I43" s="661" t="s">
        <v>271</v>
      </c>
      <c r="J43" s="665" t="s">
        <v>388</v>
      </c>
      <c r="K43" s="604">
        <v>118</v>
      </c>
      <c r="L43" s="605">
        <v>116.7</v>
      </c>
      <c r="M43" s="603" t="s">
        <v>12</v>
      </c>
      <c r="N43" s="606" t="s">
        <v>12</v>
      </c>
      <c r="O43" s="606" t="s">
        <v>10</v>
      </c>
      <c r="P43" s="606" t="s">
        <v>6</v>
      </c>
      <c r="Q43" s="606" t="s">
        <v>12</v>
      </c>
      <c r="R43" s="606" t="s">
        <v>12</v>
      </c>
      <c r="S43" s="606" t="s">
        <v>11</v>
      </c>
      <c r="T43" s="629" t="s">
        <v>26</v>
      </c>
      <c r="U43" s="630" t="s">
        <v>389</v>
      </c>
      <c r="V43" s="609" t="s">
        <v>462</v>
      </c>
      <c r="W43" s="8"/>
      <c r="X43" s="8"/>
      <c r="Y43" s="8"/>
      <c r="Z43" s="8"/>
      <c r="AA43" s="8"/>
      <c r="AB43" s="8"/>
      <c r="AC43" s="8"/>
      <c r="AD43" s="8"/>
      <c r="AE43" s="8"/>
      <c r="AF43" s="8"/>
      <c r="AG43" s="8"/>
      <c r="AH43" s="8"/>
      <c r="AI43" s="8"/>
      <c r="AJ43" s="8"/>
      <c r="AK43" s="8"/>
      <c r="AL43" s="8"/>
      <c r="AM43" s="8"/>
      <c r="AN43" s="8"/>
      <c r="AO43" s="8"/>
      <c r="AP43" s="8"/>
      <c r="AQ43" s="8"/>
      <c r="AR43" s="8"/>
      <c r="AS43" s="8"/>
      <c r="AT43" s="8"/>
      <c r="AU43" s="8"/>
      <c r="AV43" s="8"/>
      <c r="AW43" s="8"/>
      <c r="AX43" s="8"/>
      <c r="AY43" s="8"/>
      <c r="AZ43" s="8"/>
      <c r="BA43" s="8"/>
      <c r="BB43" s="8"/>
      <c r="BC43" s="8"/>
      <c r="BD43" s="8"/>
      <c r="BE43" s="8"/>
      <c r="BF43" s="8"/>
      <c r="BG43" s="8"/>
      <c r="BH43" s="8"/>
      <c r="BI43" s="8"/>
      <c r="BJ43" s="8"/>
      <c r="BK43" s="8"/>
      <c r="BL43" s="8"/>
      <c r="BM43" s="8"/>
      <c r="BN43" s="8"/>
      <c r="BO43" s="8"/>
      <c r="BP43" s="8"/>
      <c r="BQ43" s="8"/>
      <c r="BR43" s="8"/>
      <c r="BS43" s="8"/>
      <c r="BT43" s="8"/>
      <c r="BU43" s="8"/>
      <c r="BV43" s="8"/>
      <c r="BW43" s="8"/>
      <c r="BX43" s="8"/>
      <c r="BY43" s="8"/>
      <c r="BZ43" s="8"/>
      <c r="CA43" s="8"/>
      <c r="CB43" s="8"/>
      <c r="CC43" s="8"/>
      <c r="CD43" s="8"/>
      <c r="CE43" s="8"/>
      <c r="CF43" s="8"/>
      <c r="CG43" s="8"/>
      <c r="CH43" s="8"/>
      <c r="CI43" s="8"/>
      <c r="CJ43" s="8"/>
      <c r="CK43" s="8"/>
      <c r="CL43" s="8"/>
      <c r="CM43" s="8"/>
      <c r="CN43" s="8"/>
      <c r="CO43" s="8"/>
      <c r="CP43" s="8"/>
      <c r="CQ43" s="8"/>
    </row>
    <row r="44" spans="1:95">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row>
    <row r="46" spans="1:95">
      <c r="P46" s="103"/>
    </row>
  </sheetData>
  <phoneticPr fontId="12" type="noConversion"/>
  <hyperlinks>
    <hyperlink ref="G8" r:id="rId1" xr:uid="{00000000-0004-0000-0100-000012000000}"/>
    <hyperlink ref="G9" r:id="rId2" xr:uid="{00000000-0004-0000-0100-000013000000}"/>
    <hyperlink ref="G12" r:id="rId3" xr:uid="{00000000-0004-0000-0100-000014000000}"/>
    <hyperlink ref="G11" r:id="rId4" xr:uid="{00000000-0004-0000-0100-000029000000}"/>
    <hyperlink ref="H11" r:id="rId5" xr:uid="{00000000-0004-0000-0100-00002A000000}"/>
    <hyperlink ref="G17" r:id="rId6" xr:uid="{00000000-0004-0000-0100-00002B000000}"/>
    <hyperlink ref="H17" r:id="rId7" xr:uid="{00000000-0004-0000-0100-00002C000000}"/>
    <hyperlink ref="G14" r:id="rId8" xr:uid="{00000000-0004-0000-0100-00002D000000}"/>
    <hyperlink ref="H14" r:id="rId9" xr:uid="{00000000-0004-0000-0100-00002E000000}"/>
    <hyperlink ref="G7" r:id="rId10" xr:uid="{00000000-0004-0000-0100-000031000000}"/>
    <hyperlink ref="H7" r:id="rId11" xr:uid="{00000000-0004-0000-0100-000032000000}"/>
    <hyperlink ref="G13" r:id="rId12" xr:uid="{00000000-0004-0000-0100-000033000000}"/>
    <hyperlink ref="H13" r:id="rId13" xr:uid="{00000000-0004-0000-0100-000034000000}"/>
    <hyperlink ref="G24" r:id="rId14" xr:uid="{00000000-0004-0000-0100-000035000000}"/>
    <hyperlink ref="G20" r:id="rId15" xr:uid="{00000000-0004-0000-0100-000040000000}"/>
    <hyperlink ref="H20" r:id="rId16" xr:uid="{00000000-0004-0000-0100-000041000000}"/>
    <hyperlink ref="G10" r:id="rId17" xr:uid="{00000000-0004-0000-0100-000042000000}"/>
    <hyperlink ref="G19" r:id="rId18" xr:uid="{00000000-0004-0000-0100-000043000000}"/>
    <hyperlink ref="G21" r:id="rId19" xr:uid="{00000000-0004-0000-0100-000045000000}"/>
    <hyperlink ref="H21" r:id="rId20" xr:uid="{00000000-0004-0000-0100-000046000000}"/>
    <hyperlink ref="G6" r:id="rId21" xr:uid="{217669E0-E8A7-48FD-B830-219278678663}"/>
    <hyperlink ref="H6" r:id="rId22" xr:uid="{D64F3FD8-0C34-49E5-B200-E72F1A5A2C58}"/>
    <hyperlink ref="G16" r:id="rId23" xr:uid="{118357C6-D64B-4DE9-BE50-A4A275585C8C}"/>
    <hyperlink ref="H16" r:id="rId24" xr:uid="{4E6648B2-C6CA-437C-A0F2-4FF5B15E919C}"/>
    <hyperlink ref="G22" r:id="rId25" xr:uid="{4A23DDFA-8EB7-4A1D-8022-9C36D315EBE3}"/>
    <hyperlink ref="H22" r:id="rId26" xr:uid="{5C92C048-ACC5-4D1C-B05E-A463B1713144}"/>
    <hyperlink ref="G34" r:id="rId27" xr:uid="{00000000-0004-0000-0100-000006000000}"/>
    <hyperlink ref="H34" r:id="rId28" xr:uid="{00000000-0004-0000-0100-00001C000000}"/>
    <hyperlink ref="G29" r:id="rId29" xr:uid="{00000000-0004-0000-0100-000038000000}"/>
    <hyperlink ref="H29" r:id="rId30" xr:uid="{00000000-0004-0000-0100-000039000000}"/>
    <hyperlink ref="G43" r:id="rId31" xr:uid="{00000000-0004-0000-0100-00003E000000}"/>
    <hyperlink ref="H43" r:id="rId32" xr:uid="{00000000-0004-0000-0100-00003F000000}"/>
    <hyperlink ref="G31" r:id="rId33" xr:uid="{00000000-0004-0000-0100-000044000000}"/>
    <hyperlink ref="G27" r:id="rId34" xr:uid="{4698F8C4-154B-4FFD-9635-574786F65D69}"/>
    <hyperlink ref="H27" r:id="rId35" xr:uid="{35E9062B-5BA1-48BA-8099-7CEEE017874E}"/>
    <hyperlink ref="G32" r:id="rId36" xr:uid="{0D3A6E8D-BA03-4F86-8705-911E3866122C}"/>
    <hyperlink ref="H32" r:id="rId37" xr:uid="{2991ABAA-05DE-4580-8018-C58D490D3F52}"/>
    <hyperlink ref="G28" r:id="rId38" xr:uid="{BF50A24C-32EA-4054-B427-70C2CFF3E684}"/>
    <hyperlink ref="H28" r:id="rId39" xr:uid="{438EA01F-C55B-49EC-8213-4D5CC4842DA6}"/>
    <hyperlink ref="H42" r:id="rId40" xr:uid="{00000000-0004-0000-0100-00003D000000}"/>
    <hyperlink ref="G42" r:id="rId41" xr:uid="{00000000-0004-0000-0100-00003C000000}"/>
    <hyperlink ref="H41" r:id="rId42" xr:uid="{8F37C19F-4675-4121-A224-D6434AD117A3}"/>
    <hyperlink ref="G41" r:id="rId43" xr:uid="{8E8A0305-3219-4699-9194-BBF176150302}"/>
    <hyperlink ref="H40" r:id="rId44" xr:uid="{00000000-0004-0000-0100-000030000000}"/>
    <hyperlink ref="G40" r:id="rId45" xr:uid="{00000000-0004-0000-0100-00002F000000}"/>
    <hyperlink ref="H39" r:id="rId46" xr:uid="{00000000-0004-0000-0100-00003B000000}"/>
    <hyperlink ref="G39" r:id="rId47" display="https://www-en.kdd.si/about-kdd" xr:uid="{00000000-0004-0000-0100-00003A000000}"/>
    <hyperlink ref="G38" r:id="rId48" xr:uid="{00000000-0004-0000-0100-000003000000}"/>
    <hyperlink ref="H37" r:id="rId49" xr:uid="{00000000-0004-0000-0100-000019000000}"/>
    <hyperlink ref="G37" r:id="rId50" xr:uid="{00000000-0004-0000-0100-000002000000}"/>
    <hyperlink ref="H36" r:id="rId51" xr:uid="{FF0E454B-12D1-4DF6-A59C-AFB2125771E0}"/>
    <hyperlink ref="G36" r:id="rId52" xr:uid="{D6C8F161-5CC5-4F5B-B6F9-C9F9F461B7AE}"/>
    <hyperlink ref="G33" r:id="rId53" xr:uid="{E64A1CD5-BE8E-4A5B-819E-FFAF29F89DAD}"/>
    <hyperlink ref="H33" r:id="rId54" xr:uid="{C2999403-3FCC-4AF7-A24E-1C8A5AED5181}"/>
    <hyperlink ref="H30" r:id="rId55" xr:uid="{8DD858C6-6FF7-4901-8B45-9A2F7101A989}"/>
    <hyperlink ref="G30" r:id="rId56" xr:uid="{8EE9DFDC-4B1B-4C84-AEE4-86E7076F6063}"/>
    <hyperlink ref="G26" r:id="rId57" xr:uid="{C5F86681-79F2-4943-BFF0-CFE606D61D91}"/>
    <hyperlink ref="H26" r:id="rId58" xr:uid="{4AE9FC7A-012F-40FF-A3B0-0ACD5E4125A3}"/>
    <hyperlink ref="G15" r:id="rId59" xr:uid="{9AFF45D2-4A9B-4AEB-B866-A9FC83FC12D7}"/>
    <hyperlink ref="G25" r:id="rId60" xr:uid="{8484E871-8C17-4EC2-BFC6-1C1CA8433B09}"/>
    <hyperlink ref="G35" r:id="rId61" xr:uid="{5DC6A40C-1E39-467A-854E-BFA932F26AF2}"/>
    <hyperlink ref="H35" r:id="rId62" xr:uid="{D5B469CD-9A9B-41FE-9181-294A627777D6}"/>
    <hyperlink ref="G18" r:id="rId63" xr:uid="{F7474B18-64B5-435F-9CE3-396B566E81D1}"/>
    <hyperlink ref="P5" r:id="rId64" xr:uid="{6ED00E37-0149-4D23-A179-A8C4B006EA9D}"/>
    <hyperlink ref="Q5" r:id="rId65" xr:uid="{34C399C3-6CF7-4B74-AAF1-E51BD7C87D11}"/>
    <hyperlink ref="R5" r:id="rId66" xr:uid="{668C97A4-0101-4956-A1E8-15E4EC1B36A1}"/>
  </hyperlinks>
  <pageMargins left="0.7" right="0.7" top="0.75" bottom="0.75" header="0.3" footer="0.3"/>
  <pageSetup orientation="portrait" r:id="rId67"/>
  <headerFooter>
    <oddHeader>&amp;L&amp;"Calibri"&amp;10&amp;K000000Classified as Internal / Clasificado como Interno&amp;1#</oddHeader>
  </headerFooter>
  <legacyDrawing r:id="rId68"/>
  <tableParts count="1">
    <tablePart r:id="rId69"/>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389"/>
  <sheetViews>
    <sheetView zoomScale="80" zoomScaleNormal="80" workbookViewId="0">
      <selection activeCell="A2" sqref="A2"/>
    </sheetView>
  </sheetViews>
  <sheetFormatPr defaultColWidth="9.109375" defaultRowHeight="13.8"/>
  <cols>
    <col min="1" max="1" width="5.33203125" style="3" customWidth="1"/>
    <col min="2" max="2" width="9.109375" style="3"/>
    <col min="3" max="3" width="20" style="3" bestFit="1" customWidth="1"/>
    <col min="4" max="4" width="27" style="7" bestFit="1" customWidth="1"/>
    <col min="5" max="6" width="24" style="7" customWidth="1"/>
    <col min="7" max="7" width="10.6640625" style="7" bestFit="1" customWidth="1"/>
    <col min="8" max="8" width="2.88671875" style="203" customWidth="1"/>
    <col min="9" max="9" width="24" style="3" customWidth="1"/>
    <col min="10" max="10" width="22.88671875" style="3" customWidth="1"/>
    <col min="11" max="11" width="26" style="3" customWidth="1"/>
    <col min="12" max="12" width="30.109375" style="3" customWidth="1"/>
    <col min="13" max="13" width="28.6640625" style="3" customWidth="1"/>
    <col min="14" max="14" width="2.33203125" style="197" customWidth="1"/>
    <col min="15" max="15" width="15.5546875" style="3" customWidth="1"/>
    <col min="16" max="17" width="23" style="3" customWidth="1"/>
    <col min="18" max="16384" width="9.109375" style="3"/>
  </cols>
  <sheetData>
    <row r="1" spans="1:17" s="155" customFormat="1">
      <c r="D1" s="173"/>
      <c r="E1" s="173"/>
      <c r="F1" s="173"/>
      <c r="G1" s="173"/>
      <c r="H1" s="203"/>
      <c r="N1" s="197"/>
    </row>
    <row r="2" spans="1:17" s="161" customFormat="1" ht="31.2">
      <c r="A2" s="165" t="s">
        <v>352</v>
      </c>
      <c r="D2" s="178"/>
      <c r="E2" s="177"/>
      <c r="F2" s="177"/>
      <c r="G2" s="177"/>
      <c r="H2" s="206"/>
      <c r="N2" s="199"/>
    </row>
    <row r="3" spans="1:17" s="155" customFormat="1" ht="17.25" customHeight="1">
      <c r="B3" s="174"/>
      <c r="C3" s="174"/>
      <c r="D3" s="173"/>
      <c r="E3" s="173"/>
      <c r="F3" s="173"/>
      <c r="G3" s="173"/>
      <c r="H3" s="203"/>
      <c r="N3" s="197"/>
    </row>
    <row r="4" spans="1:17" s="155" customFormat="1" ht="15" customHeight="1" thickBot="1">
      <c r="B4" s="175"/>
      <c r="C4" s="175"/>
      <c r="D4" s="173"/>
      <c r="E4" s="173"/>
      <c r="F4" s="173"/>
      <c r="G4" s="173"/>
      <c r="H4" s="203"/>
      <c r="N4" s="197"/>
    </row>
    <row r="5" spans="1:17" ht="15" thickTop="1">
      <c r="A5" s="155"/>
      <c r="B5" s="155"/>
      <c r="C5" s="176"/>
      <c r="D5" s="853" t="s">
        <v>276</v>
      </c>
      <c r="E5" s="854"/>
      <c r="F5" s="854"/>
      <c r="G5" s="855"/>
      <c r="H5" s="207"/>
      <c r="I5" s="821" t="s">
        <v>238</v>
      </c>
      <c r="J5" s="822"/>
      <c r="K5" s="822"/>
      <c r="L5" s="822"/>
      <c r="M5" s="42"/>
      <c r="N5" s="200"/>
      <c r="O5" s="821" t="s">
        <v>341</v>
      </c>
      <c r="P5" s="822"/>
      <c r="Q5" s="822"/>
    </row>
    <row r="6" spans="1:17" ht="14.4">
      <c r="A6" s="155"/>
      <c r="B6" s="155"/>
      <c r="C6" s="176"/>
      <c r="D6" s="33"/>
      <c r="E6" s="34"/>
      <c r="F6" s="34"/>
      <c r="G6" s="35"/>
      <c r="I6" s="43"/>
      <c r="J6" s="44"/>
      <c r="K6" s="44"/>
      <c r="L6" s="44"/>
      <c r="M6" s="45"/>
      <c r="O6" s="43"/>
      <c r="P6" s="44"/>
      <c r="Q6" s="45"/>
    </row>
    <row r="7" spans="1:17" ht="96.6" customHeight="1">
      <c r="A7" s="17"/>
      <c r="B7" s="17"/>
      <c r="C7" s="17"/>
      <c r="D7" s="108"/>
      <c r="E7" s="127" t="s">
        <v>250</v>
      </c>
      <c r="F7" s="127" t="s">
        <v>250</v>
      </c>
      <c r="G7" s="128"/>
      <c r="H7" s="204"/>
      <c r="I7" s="46" t="s">
        <v>237</v>
      </c>
      <c r="J7" s="47" t="s">
        <v>163</v>
      </c>
      <c r="K7" s="47" t="s">
        <v>162</v>
      </c>
      <c r="L7" s="47" t="s">
        <v>302</v>
      </c>
      <c r="M7" s="48" t="s">
        <v>303</v>
      </c>
      <c r="N7" s="198"/>
      <c r="O7" s="46" t="s">
        <v>340</v>
      </c>
      <c r="P7" s="843" t="s">
        <v>342</v>
      </c>
      <c r="Q7" s="844"/>
    </row>
    <row r="8" spans="1:17" ht="27" customHeight="1">
      <c r="A8" s="17"/>
      <c r="B8" s="18"/>
      <c r="C8" s="18"/>
      <c r="D8" s="108"/>
      <c r="E8" s="127" t="s">
        <v>252</v>
      </c>
      <c r="F8" s="127" t="s">
        <v>251</v>
      </c>
      <c r="G8" s="128" t="s">
        <v>161</v>
      </c>
      <c r="H8" s="204"/>
      <c r="I8" s="49"/>
      <c r="J8" s="50"/>
      <c r="K8" s="47"/>
      <c r="L8" s="47"/>
      <c r="M8" s="48"/>
      <c r="N8" s="198"/>
      <c r="O8" s="46"/>
      <c r="P8" s="110" t="s">
        <v>239</v>
      </c>
      <c r="Q8" s="111" t="s">
        <v>305</v>
      </c>
    </row>
    <row r="9" spans="1:17">
      <c r="A9" s="782">
        <v>1</v>
      </c>
      <c r="B9" s="782" t="s">
        <v>1</v>
      </c>
      <c r="C9" s="783" t="s">
        <v>3</v>
      </c>
      <c r="D9" s="36" t="s">
        <v>253</v>
      </c>
      <c r="E9" s="51"/>
      <c r="F9" s="51"/>
      <c r="G9" s="296">
        <f>SUM(E9:F9)</f>
        <v>0</v>
      </c>
      <c r="H9" s="311"/>
      <c r="I9" s="791" t="s">
        <v>12</v>
      </c>
      <c r="J9" s="790" t="s">
        <v>12</v>
      </c>
      <c r="K9" s="790" t="s">
        <v>12</v>
      </c>
      <c r="L9" s="790" t="s">
        <v>12</v>
      </c>
      <c r="M9" s="823" t="s">
        <v>401</v>
      </c>
      <c r="N9" s="246"/>
      <c r="O9" s="791" t="s">
        <v>12</v>
      </c>
      <c r="P9" s="751" t="s">
        <v>331</v>
      </c>
      <c r="Q9" s="775" t="s">
        <v>331</v>
      </c>
    </row>
    <row r="10" spans="1:17">
      <c r="A10" s="782"/>
      <c r="B10" s="782"/>
      <c r="C10" s="783"/>
      <c r="D10" s="37" t="s">
        <v>208</v>
      </c>
      <c r="E10" s="52"/>
      <c r="F10" s="52"/>
      <c r="G10" s="298">
        <f t="shared" ref="G10:G17" si="0">SUM(E10:F10)</f>
        <v>0</v>
      </c>
      <c r="H10" s="311"/>
      <c r="I10" s="791"/>
      <c r="J10" s="790"/>
      <c r="K10" s="790"/>
      <c r="L10" s="790"/>
      <c r="M10" s="823"/>
      <c r="N10" s="246"/>
      <c r="O10" s="791"/>
      <c r="P10" s="752"/>
      <c r="Q10" s="776"/>
    </row>
    <row r="11" spans="1:17">
      <c r="A11" s="782"/>
      <c r="B11" s="782"/>
      <c r="C11" s="783"/>
      <c r="D11" s="37" t="s">
        <v>247</v>
      </c>
      <c r="E11" s="52"/>
      <c r="F11" s="52"/>
      <c r="G11" s="298">
        <f t="shared" si="0"/>
        <v>0</v>
      </c>
      <c r="H11" s="311"/>
      <c r="I11" s="791"/>
      <c r="J11" s="790"/>
      <c r="K11" s="790"/>
      <c r="L11" s="790"/>
      <c r="M11" s="823"/>
      <c r="N11" s="246"/>
      <c r="O11" s="791"/>
      <c r="P11" s="752"/>
      <c r="Q11" s="776"/>
    </row>
    <row r="12" spans="1:17">
      <c r="A12" s="782"/>
      <c r="B12" s="782"/>
      <c r="C12" s="783"/>
      <c r="D12" s="37" t="s">
        <v>248</v>
      </c>
      <c r="E12" s="52"/>
      <c r="F12" s="52"/>
      <c r="G12" s="298">
        <f t="shared" si="0"/>
        <v>0</v>
      </c>
      <c r="H12" s="311"/>
      <c r="I12" s="791"/>
      <c r="J12" s="790"/>
      <c r="K12" s="790"/>
      <c r="L12" s="790"/>
      <c r="M12" s="823"/>
      <c r="N12" s="246"/>
      <c r="O12" s="791"/>
      <c r="P12" s="752"/>
      <c r="Q12" s="776"/>
    </row>
    <row r="13" spans="1:17">
      <c r="A13" s="782"/>
      <c r="B13" s="782"/>
      <c r="C13" s="783"/>
      <c r="D13" s="37" t="s">
        <v>232</v>
      </c>
      <c r="E13" s="52"/>
      <c r="F13" s="52"/>
      <c r="G13" s="298">
        <f t="shared" si="0"/>
        <v>0</v>
      </c>
      <c r="H13" s="311"/>
      <c r="I13" s="791"/>
      <c r="J13" s="790"/>
      <c r="K13" s="790"/>
      <c r="L13" s="790"/>
      <c r="M13" s="823"/>
      <c r="N13" s="246"/>
      <c r="O13" s="791"/>
      <c r="P13" s="752"/>
      <c r="Q13" s="776"/>
    </row>
    <row r="14" spans="1:17">
      <c r="A14" s="782"/>
      <c r="B14" s="782"/>
      <c r="C14" s="783"/>
      <c r="D14" s="37" t="s">
        <v>209</v>
      </c>
      <c r="E14" s="52"/>
      <c r="F14" s="52">
        <v>1</v>
      </c>
      <c r="G14" s="298">
        <f t="shared" si="0"/>
        <v>1</v>
      </c>
      <c r="H14" s="311"/>
      <c r="I14" s="791"/>
      <c r="J14" s="790"/>
      <c r="K14" s="790"/>
      <c r="L14" s="790"/>
      <c r="M14" s="823"/>
      <c r="N14" s="246"/>
      <c r="O14" s="791"/>
      <c r="P14" s="752"/>
      <c r="Q14" s="776"/>
    </row>
    <row r="15" spans="1:17">
      <c r="A15" s="782"/>
      <c r="B15" s="782"/>
      <c r="C15" s="783"/>
      <c r="D15" s="37" t="s">
        <v>167</v>
      </c>
      <c r="E15" s="52"/>
      <c r="F15" s="52"/>
      <c r="G15" s="298">
        <f t="shared" si="0"/>
        <v>0</v>
      </c>
      <c r="H15" s="311"/>
      <c r="I15" s="791"/>
      <c r="J15" s="790"/>
      <c r="K15" s="790"/>
      <c r="L15" s="790"/>
      <c r="M15" s="823"/>
      <c r="N15" s="246"/>
      <c r="O15" s="791"/>
      <c r="P15" s="752"/>
      <c r="Q15" s="776"/>
    </row>
    <row r="16" spans="1:17">
      <c r="A16" s="782"/>
      <c r="B16" s="782"/>
      <c r="C16" s="783"/>
      <c r="D16" s="37" t="s">
        <v>210</v>
      </c>
      <c r="E16" s="52"/>
      <c r="F16" s="52"/>
      <c r="G16" s="298">
        <f t="shared" si="0"/>
        <v>0</v>
      </c>
      <c r="H16" s="311"/>
      <c r="I16" s="791"/>
      <c r="J16" s="790"/>
      <c r="K16" s="790"/>
      <c r="L16" s="790"/>
      <c r="M16" s="823"/>
      <c r="N16" s="246"/>
      <c r="O16" s="791"/>
      <c r="P16" s="752"/>
      <c r="Q16" s="776"/>
    </row>
    <row r="17" spans="1:17">
      <c r="A17" s="782"/>
      <c r="B17" s="782"/>
      <c r="C17" s="783"/>
      <c r="D17" s="55" t="s">
        <v>249</v>
      </c>
      <c r="E17" s="56"/>
      <c r="F17" s="56"/>
      <c r="G17" s="299">
        <f t="shared" si="0"/>
        <v>0</v>
      </c>
      <c r="H17" s="311"/>
      <c r="I17" s="791"/>
      <c r="J17" s="790"/>
      <c r="K17" s="790"/>
      <c r="L17" s="790"/>
      <c r="M17" s="823"/>
      <c r="N17" s="246"/>
      <c r="O17" s="791"/>
      <c r="P17" s="752"/>
      <c r="Q17" s="776"/>
    </row>
    <row r="18" spans="1:17" ht="14.4" customHeight="1">
      <c r="A18" s="782"/>
      <c r="B18" s="782"/>
      <c r="C18" s="783"/>
      <c r="D18" s="57" t="s">
        <v>161</v>
      </c>
      <c r="E18" s="58">
        <f>SUM(E9:E17)</f>
        <v>0</v>
      </c>
      <c r="F18" s="58">
        <f>SUM(F9:F17)</f>
        <v>1</v>
      </c>
      <c r="G18" s="229">
        <f>SUM(E9:F17)</f>
        <v>1</v>
      </c>
      <c r="H18" s="292"/>
      <c r="I18" s="791"/>
      <c r="J18" s="790"/>
      <c r="K18" s="790"/>
      <c r="L18" s="790"/>
      <c r="M18" s="823"/>
      <c r="N18" s="246"/>
      <c r="O18" s="791"/>
      <c r="P18" s="753"/>
      <c r="Q18" s="777"/>
    </row>
    <row r="19" spans="1:17" ht="15.6" customHeight="1">
      <c r="A19" s="804">
        <v>2</v>
      </c>
      <c r="B19" s="804" t="s">
        <v>13</v>
      </c>
      <c r="C19" s="805" t="s">
        <v>211</v>
      </c>
      <c r="D19" s="39" t="s">
        <v>253</v>
      </c>
      <c r="E19" s="53"/>
      <c r="F19" s="53">
        <v>0.33500000000000002</v>
      </c>
      <c r="G19" s="220">
        <f>SUM(E19:F19)</f>
        <v>0.33500000000000002</v>
      </c>
      <c r="H19" s="201"/>
      <c r="I19" s="793" t="s">
        <v>6</v>
      </c>
      <c r="J19" s="799"/>
      <c r="K19" s="799"/>
      <c r="L19" s="799"/>
      <c r="M19" s="800"/>
      <c r="N19" s="246"/>
      <c r="O19" s="793" t="s">
        <v>12</v>
      </c>
      <c r="P19" s="845" t="s">
        <v>331</v>
      </c>
      <c r="Q19" s="796" t="s">
        <v>331</v>
      </c>
    </row>
    <row r="20" spans="1:17" ht="15.6" customHeight="1">
      <c r="A20" s="804"/>
      <c r="B20" s="804"/>
      <c r="C20" s="805"/>
      <c r="D20" s="40" t="s">
        <v>208</v>
      </c>
      <c r="E20" s="54"/>
      <c r="F20" s="54"/>
      <c r="G20" s="221">
        <f t="shared" ref="G20:G27" si="1">SUM(E20:F20)</f>
        <v>0</v>
      </c>
      <c r="H20" s="201"/>
      <c r="I20" s="793"/>
      <c r="J20" s="799"/>
      <c r="K20" s="799"/>
      <c r="L20" s="799"/>
      <c r="M20" s="800"/>
      <c r="N20" s="246"/>
      <c r="O20" s="793"/>
      <c r="P20" s="846"/>
      <c r="Q20" s="797"/>
    </row>
    <row r="21" spans="1:17" ht="15.6" customHeight="1">
      <c r="A21" s="804"/>
      <c r="B21" s="804"/>
      <c r="C21" s="805"/>
      <c r="D21" s="40" t="s">
        <v>247</v>
      </c>
      <c r="E21" s="54"/>
      <c r="F21" s="54"/>
      <c r="G21" s="221">
        <f t="shared" si="1"/>
        <v>0</v>
      </c>
      <c r="H21" s="201"/>
      <c r="I21" s="793"/>
      <c r="J21" s="799"/>
      <c r="K21" s="799"/>
      <c r="L21" s="799"/>
      <c r="M21" s="800"/>
      <c r="N21" s="246"/>
      <c r="O21" s="793"/>
      <c r="P21" s="846"/>
      <c r="Q21" s="797"/>
    </row>
    <row r="22" spans="1:17" ht="15.6" customHeight="1">
      <c r="A22" s="804"/>
      <c r="B22" s="804"/>
      <c r="C22" s="805"/>
      <c r="D22" s="40" t="s">
        <v>248</v>
      </c>
      <c r="E22" s="54"/>
      <c r="F22" s="54">
        <v>0.245</v>
      </c>
      <c r="G22" s="221">
        <f t="shared" si="1"/>
        <v>0.245</v>
      </c>
      <c r="H22" s="201"/>
      <c r="I22" s="793"/>
      <c r="J22" s="799"/>
      <c r="K22" s="799"/>
      <c r="L22" s="799"/>
      <c r="M22" s="800"/>
      <c r="N22" s="246"/>
      <c r="O22" s="793"/>
      <c r="P22" s="846"/>
      <c r="Q22" s="797"/>
    </row>
    <row r="23" spans="1:17" ht="15.6" customHeight="1">
      <c r="A23" s="804"/>
      <c r="B23" s="804"/>
      <c r="C23" s="805"/>
      <c r="D23" s="40" t="s">
        <v>232</v>
      </c>
      <c r="E23" s="54"/>
      <c r="F23" s="54"/>
      <c r="G23" s="221">
        <f t="shared" si="1"/>
        <v>0</v>
      </c>
      <c r="H23" s="201"/>
      <c r="I23" s="793"/>
      <c r="J23" s="799"/>
      <c r="K23" s="799"/>
      <c r="L23" s="799"/>
      <c r="M23" s="800"/>
      <c r="N23" s="246"/>
      <c r="O23" s="793"/>
      <c r="P23" s="846"/>
      <c r="Q23" s="797"/>
    </row>
    <row r="24" spans="1:17" ht="15.6" customHeight="1">
      <c r="A24" s="804"/>
      <c r="B24" s="804"/>
      <c r="C24" s="805"/>
      <c r="D24" s="40" t="s">
        <v>209</v>
      </c>
      <c r="E24" s="54">
        <v>0.11</v>
      </c>
      <c r="F24" s="54">
        <v>0.2</v>
      </c>
      <c r="G24" s="221">
        <f t="shared" si="1"/>
        <v>0.31</v>
      </c>
      <c r="H24" s="201"/>
      <c r="I24" s="793"/>
      <c r="J24" s="799"/>
      <c r="K24" s="799"/>
      <c r="L24" s="799"/>
      <c r="M24" s="800"/>
      <c r="N24" s="246"/>
      <c r="O24" s="793"/>
      <c r="P24" s="846"/>
      <c r="Q24" s="797"/>
    </row>
    <row r="25" spans="1:17" ht="15.6" customHeight="1">
      <c r="A25" s="804"/>
      <c r="B25" s="804"/>
      <c r="C25" s="805"/>
      <c r="D25" s="40" t="s">
        <v>167</v>
      </c>
      <c r="E25" s="54">
        <v>7.0000000000000007E-2</v>
      </c>
      <c r="F25" s="54">
        <v>0.04</v>
      </c>
      <c r="G25" s="221">
        <f t="shared" si="1"/>
        <v>0.11000000000000001</v>
      </c>
      <c r="H25" s="201"/>
      <c r="I25" s="793"/>
      <c r="J25" s="799"/>
      <c r="K25" s="799"/>
      <c r="L25" s="799"/>
      <c r="M25" s="800"/>
      <c r="N25" s="246"/>
      <c r="O25" s="793"/>
      <c r="P25" s="846"/>
      <c r="Q25" s="797"/>
    </row>
    <row r="26" spans="1:17" ht="15.6" customHeight="1">
      <c r="A26" s="804"/>
      <c r="B26" s="804"/>
      <c r="C26" s="805"/>
      <c r="D26" s="40" t="s">
        <v>210</v>
      </c>
      <c r="E26" s="54"/>
      <c r="F26" s="54"/>
      <c r="G26" s="221">
        <f t="shared" si="1"/>
        <v>0</v>
      </c>
      <c r="H26" s="201"/>
      <c r="I26" s="793"/>
      <c r="J26" s="799"/>
      <c r="K26" s="799"/>
      <c r="L26" s="799"/>
      <c r="M26" s="800"/>
      <c r="N26" s="246"/>
      <c r="O26" s="793"/>
      <c r="P26" s="846"/>
      <c r="Q26" s="797"/>
    </row>
    <row r="27" spans="1:17" ht="15.6" customHeight="1">
      <c r="A27" s="804"/>
      <c r="B27" s="804"/>
      <c r="C27" s="805"/>
      <c r="D27" s="40" t="s">
        <v>249</v>
      </c>
      <c r="E27" s="59"/>
      <c r="F27" s="59"/>
      <c r="G27" s="222">
        <f t="shared" si="1"/>
        <v>0</v>
      </c>
      <c r="H27" s="201"/>
      <c r="I27" s="793"/>
      <c r="J27" s="799"/>
      <c r="K27" s="799"/>
      <c r="L27" s="799"/>
      <c r="M27" s="800"/>
      <c r="N27" s="246"/>
      <c r="O27" s="793"/>
      <c r="P27" s="846"/>
      <c r="Q27" s="797"/>
    </row>
    <row r="28" spans="1:17">
      <c r="A28" s="804"/>
      <c r="B28" s="804"/>
      <c r="C28" s="805"/>
      <c r="D28" s="41" t="s">
        <v>161</v>
      </c>
      <c r="E28" s="60">
        <f>SUM(E19:E27)</f>
        <v>0.18</v>
      </c>
      <c r="F28" s="61">
        <f>SUM(F19:F27)</f>
        <v>0.82000000000000006</v>
      </c>
      <c r="G28" s="230">
        <f>SUM(E19:F27)</f>
        <v>1.0000000000000002</v>
      </c>
      <c r="H28" s="292"/>
      <c r="I28" s="793"/>
      <c r="J28" s="799"/>
      <c r="K28" s="799"/>
      <c r="L28" s="799"/>
      <c r="M28" s="800"/>
      <c r="N28" s="246"/>
      <c r="O28" s="793"/>
      <c r="P28" s="847"/>
      <c r="Q28" s="798"/>
    </row>
    <row r="29" spans="1:17">
      <c r="A29" s="852">
        <v>3</v>
      </c>
      <c r="B29" s="782" t="s">
        <v>13</v>
      </c>
      <c r="C29" s="783" t="s">
        <v>19</v>
      </c>
      <c r="D29" s="36" t="s">
        <v>253</v>
      </c>
      <c r="E29" s="51"/>
      <c r="F29" s="51">
        <v>0.75</v>
      </c>
      <c r="G29" s="217">
        <f>SUM(E29:F29)</f>
        <v>0.75</v>
      </c>
      <c r="H29" s="201"/>
      <c r="I29" s="791"/>
      <c r="J29" s="790"/>
      <c r="K29" s="790"/>
      <c r="L29" s="790" t="s">
        <v>6</v>
      </c>
      <c r="M29" s="794"/>
      <c r="N29" s="246"/>
      <c r="O29" s="791" t="s">
        <v>12</v>
      </c>
      <c r="P29" s="751"/>
      <c r="Q29" s="289"/>
    </row>
    <row r="30" spans="1:17">
      <c r="A30" s="852"/>
      <c r="B30" s="782"/>
      <c r="C30" s="783"/>
      <c r="D30" s="37" t="s">
        <v>208</v>
      </c>
      <c r="E30" s="52"/>
      <c r="F30" s="52"/>
      <c r="G30" s="218">
        <f t="shared" ref="G30:G37" si="2">SUM(E30:F30)</f>
        <v>0</v>
      </c>
      <c r="H30" s="201"/>
      <c r="I30" s="791"/>
      <c r="J30" s="790"/>
      <c r="K30" s="790"/>
      <c r="L30" s="790"/>
      <c r="M30" s="794"/>
      <c r="N30" s="246"/>
      <c r="O30" s="791"/>
      <c r="P30" s="752"/>
      <c r="Q30" s="290"/>
    </row>
    <row r="31" spans="1:17">
      <c r="A31" s="852"/>
      <c r="B31" s="782"/>
      <c r="C31" s="783"/>
      <c r="D31" s="37" t="s">
        <v>247</v>
      </c>
      <c r="E31" s="52"/>
      <c r="F31" s="52"/>
      <c r="G31" s="218">
        <f t="shared" si="2"/>
        <v>0</v>
      </c>
      <c r="H31" s="201"/>
      <c r="I31" s="791"/>
      <c r="J31" s="790"/>
      <c r="K31" s="790"/>
      <c r="L31" s="790"/>
      <c r="M31" s="794"/>
      <c r="N31" s="246"/>
      <c r="O31" s="791"/>
      <c r="P31" s="752"/>
      <c r="Q31" s="290"/>
    </row>
    <row r="32" spans="1:17">
      <c r="A32" s="852"/>
      <c r="B32" s="782"/>
      <c r="C32" s="783"/>
      <c r="D32" s="37" t="s">
        <v>248</v>
      </c>
      <c r="E32" s="52"/>
      <c r="F32" s="52"/>
      <c r="G32" s="218">
        <f t="shared" si="2"/>
        <v>0</v>
      </c>
      <c r="H32" s="201"/>
      <c r="I32" s="791"/>
      <c r="J32" s="790"/>
      <c r="K32" s="790"/>
      <c r="L32" s="790"/>
      <c r="M32" s="794"/>
      <c r="N32" s="246"/>
      <c r="O32" s="791"/>
      <c r="P32" s="752"/>
      <c r="Q32" s="290"/>
    </row>
    <row r="33" spans="1:17">
      <c r="A33" s="852"/>
      <c r="B33" s="782"/>
      <c r="C33" s="783"/>
      <c r="D33" s="37" t="s">
        <v>232</v>
      </c>
      <c r="E33" s="52"/>
      <c r="F33" s="52"/>
      <c r="G33" s="218">
        <f t="shared" si="2"/>
        <v>0</v>
      </c>
      <c r="H33" s="201"/>
      <c r="I33" s="791"/>
      <c r="J33" s="790"/>
      <c r="K33" s="790"/>
      <c r="L33" s="790"/>
      <c r="M33" s="794"/>
      <c r="N33" s="246"/>
      <c r="O33" s="791"/>
      <c r="P33" s="752"/>
      <c r="Q33" s="290"/>
    </row>
    <row r="34" spans="1:17">
      <c r="A34" s="852"/>
      <c r="B34" s="782"/>
      <c r="C34" s="783"/>
      <c r="D34" s="37" t="s">
        <v>209</v>
      </c>
      <c r="E34" s="52">
        <v>0.11</v>
      </c>
      <c r="F34" s="52"/>
      <c r="G34" s="218">
        <f t="shared" si="2"/>
        <v>0.11</v>
      </c>
      <c r="H34" s="201"/>
      <c r="I34" s="791"/>
      <c r="J34" s="790"/>
      <c r="K34" s="790"/>
      <c r="L34" s="790"/>
      <c r="M34" s="794"/>
      <c r="N34" s="246"/>
      <c r="O34" s="791"/>
      <c r="P34" s="752"/>
      <c r="Q34" s="290"/>
    </row>
    <row r="35" spans="1:17">
      <c r="A35" s="852"/>
      <c r="B35" s="782"/>
      <c r="C35" s="783"/>
      <c r="D35" s="37" t="s">
        <v>167</v>
      </c>
      <c r="E35" s="52">
        <v>0.05</v>
      </c>
      <c r="F35" s="52"/>
      <c r="G35" s="218">
        <f t="shared" si="2"/>
        <v>0.05</v>
      </c>
      <c r="H35" s="201"/>
      <c r="I35" s="791"/>
      <c r="J35" s="790"/>
      <c r="K35" s="790"/>
      <c r="L35" s="790"/>
      <c r="M35" s="794"/>
      <c r="N35" s="246"/>
      <c r="O35" s="791"/>
      <c r="P35" s="752"/>
      <c r="Q35" s="290"/>
    </row>
    <row r="36" spans="1:17">
      <c r="A36" s="852"/>
      <c r="B36" s="782"/>
      <c r="C36" s="783"/>
      <c r="D36" s="37" t="s">
        <v>210</v>
      </c>
      <c r="E36" s="52"/>
      <c r="F36" s="52"/>
      <c r="G36" s="218">
        <f t="shared" si="2"/>
        <v>0</v>
      </c>
      <c r="H36" s="201"/>
      <c r="I36" s="791"/>
      <c r="J36" s="790"/>
      <c r="K36" s="790"/>
      <c r="L36" s="790"/>
      <c r="M36" s="794"/>
      <c r="N36" s="246"/>
      <c r="O36" s="791"/>
      <c r="P36" s="752"/>
      <c r="Q36" s="290"/>
    </row>
    <row r="37" spans="1:17">
      <c r="A37" s="852"/>
      <c r="B37" s="782"/>
      <c r="C37" s="783"/>
      <c r="D37" s="55" t="s">
        <v>249</v>
      </c>
      <c r="E37" s="56">
        <v>0.09</v>
      </c>
      <c r="F37" s="56"/>
      <c r="G37" s="218">
        <f t="shared" si="2"/>
        <v>0.09</v>
      </c>
      <c r="H37" s="201"/>
      <c r="I37" s="791"/>
      <c r="J37" s="790"/>
      <c r="K37" s="790"/>
      <c r="L37" s="790"/>
      <c r="M37" s="794"/>
      <c r="N37" s="246"/>
      <c r="O37" s="791"/>
      <c r="P37" s="752"/>
      <c r="Q37" s="290"/>
    </row>
    <row r="38" spans="1:17">
      <c r="A38" s="852"/>
      <c r="B38" s="782"/>
      <c r="C38" s="809"/>
      <c r="D38" s="57" t="s">
        <v>161</v>
      </c>
      <c r="E38" s="58">
        <f>SUM(E29:E37)</f>
        <v>0.25</v>
      </c>
      <c r="F38" s="58">
        <f>SUM(F29:F37)</f>
        <v>0.75</v>
      </c>
      <c r="G38" s="38">
        <f>SUM(E29:F37)</f>
        <v>1</v>
      </c>
      <c r="H38" s="292"/>
      <c r="I38" s="791"/>
      <c r="J38" s="790"/>
      <c r="K38" s="790"/>
      <c r="L38" s="790"/>
      <c r="M38" s="794"/>
      <c r="N38" s="246"/>
      <c r="O38" s="791"/>
      <c r="P38" s="753"/>
      <c r="Q38" s="291"/>
    </row>
    <row r="39" spans="1:17">
      <c r="A39" s="784">
        <v>4</v>
      </c>
      <c r="B39" s="784" t="s">
        <v>23</v>
      </c>
      <c r="C39" s="785" t="s">
        <v>24</v>
      </c>
      <c r="D39" s="39" t="s">
        <v>253</v>
      </c>
      <c r="E39" s="53"/>
      <c r="F39" s="53"/>
      <c r="G39" s="220">
        <f>SUM(E39:F39)</f>
        <v>0</v>
      </c>
      <c r="H39" s="201"/>
      <c r="I39" s="781" t="s">
        <v>12</v>
      </c>
      <c r="J39" s="786" t="s">
        <v>6</v>
      </c>
      <c r="K39" s="786" t="s">
        <v>12</v>
      </c>
      <c r="L39" s="786" t="s">
        <v>6</v>
      </c>
      <c r="M39" s="778"/>
      <c r="N39" s="196"/>
      <c r="O39" s="781" t="s">
        <v>12</v>
      </c>
      <c r="P39" s="763" t="s">
        <v>331</v>
      </c>
      <c r="Q39" s="835" t="s">
        <v>331</v>
      </c>
    </row>
    <row r="40" spans="1:17">
      <c r="A40" s="784"/>
      <c r="B40" s="784"/>
      <c r="C40" s="785"/>
      <c r="D40" s="40" t="s">
        <v>208</v>
      </c>
      <c r="E40" s="54"/>
      <c r="F40" s="54"/>
      <c r="G40" s="221">
        <f t="shared" ref="G40:G47" si="3">SUM(E40:F40)</f>
        <v>0</v>
      </c>
      <c r="H40" s="201"/>
      <c r="I40" s="781"/>
      <c r="J40" s="786"/>
      <c r="K40" s="786"/>
      <c r="L40" s="786"/>
      <c r="M40" s="778"/>
      <c r="N40" s="196"/>
      <c r="O40" s="781"/>
      <c r="P40" s="764"/>
      <c r="Q40" s="836"/>
    </row>
    <row r="41" spans="1:17">
      <c r="A41" s="784"/>
      <c r="B41" s="784"/>
      <c r="C41" s="785"/>
      <c r="D41" s="40" t="s">
        <v>247</v>
      </c>
      <c r="E41" s="54"/>
      <c r="F41" s="54"/>
      <c r="G41" s="221">
        <f t="shared" si="3"/>
        <v>0</v>
      </c>
      <c r="H41" s="201"/>
      <c r="I41" s="781"/>
      <c r="J41" s="786"/>
      <c r="K41" s="786"/>
      <c r="L41" s="786"/>
      <c r="M41" s="778"/>
      <c r="N41" s="196"/>
      <c r="O41" s="781"/>
      <c r="P41" s="764"/>
      <c r="Q41" s="836"/>
    </row>
    <row r="42" spans="1:17">
      <c r="A42" s="784"/>
      <c r="B42" s="784"/>
      <c r="C42" s="785"/>
      <c r="D42" s="40" t="s">
        <v>248</v>
      </c>
      <c r="E42" s="54"/>
      <c r="F42" s="54"/>
      <c r="G42" s="221">
        <f t="shared" si="3"/>
        <v>0</v>
      </c>
      <c r="H42" s="201"/>
      <c r="I42" s="781"/>
      <c r="J42" s="786"/>
      <c r="K42" s="786"/>
      <c r="L42" s="786"/>
      <c r="M42" s="778"/>
      <c r="N42" s="196"/>
      <c r="O42" s="781"/>
      <c r="P42" s="764"/>
      <c r="Q42" s="836"/>
    </row>
    <row r="43" spans="1:17">
      <c r="A43" s="784"/>
      <c r="B43" s="784"/>
      <c r="C43" s="785"/>
      <c r="D43" s="40" t="s">
        <v>232</v>
      </c>
      <c r="E43" s="54"/>
      <c r="F43" s="54"/>
      <c r="G43" s="221">
        <f t="shared" si="3"/>
        <v>0</v>
      </c>
      <c r="H43" s="201"/>
      <c r="I43" s="781"/>
      <c r="J43" s="786"/>
      <c r="K43" s="786"/>
      <c r="L43" s="786"/>
      <c r="M43" s="778"/>
      <c r="N43" s="196"/>
      <c r="O43" s="781"/>
      <c r="P43" s="764"/>
      <c r="Q43" s="836"/>
    </row>
    <row r="44" spans="1:17">
      <c r="A44" s="784"/>
      <c r="B44" s="784"/>
      <c r="C44" s="785"/>
      <c r="D44" s="40" t="s">
        <v>209</v>
      </c>
      <c r="E44" s="54"/>
      <c r="F44" s="54"/>
      <c r="G44" s="221">
        <f t="shared" si="3"/>
        <v>0</v>
      </c>
      <c r="H44" s="201"/>
      <c r="I44" s="781"/>
      <c r="J44" s="786"/>
      <c r="K44" s="786"/>
      <c r="L44" s="786"/>
      <c r="M44" s="778"/>
      <c r="N44" s="196"/>
      <c r="O44" s="781"/>
      <c r="P44" s="764"/>
      <c r="Q44" s="836"/>
    </row>
    <row r="45" spans="1:17">
      <c r="A45" s="784"/>
      <c r="B45" s="784"/>
      <c r="C45" s="785"/>
      <c r="D45" s="40" t="s">
        <v>167</v>
      </c>
      <c r="E45" s="54"/>
      <c r="F45" s="54"/>
      <c r="G45" s="221">
        <f t="shared" si="3"/>
        <v>0</v>
      </c>
      <c r="H45" s="201"/>
      <c r="I45" s="781"/>
      <c r="J45" s="786"/>
      <c r="K45" s="786"/>
      <c r="L45" s="786"/>
      <c r="M45" s="778"/>
      <c r="N45" s="196"/>
      <c r="O45" s="781"/>
      <c r="P45" s="764"/>
      <c r="Q45" s="836"/>
    </row>
    <row r="46" spans="1:17">
      <c r="A46" s="784"/>
      <c r="B46" s="784"/>
      <c r="C46" s="785"/>
      <c r="D46" s="40" t="s">
        <v>210</v>
      </c>
      <c r="E46" s="54"/>
      <c r="F46" s="54"/>
      <c r="G46" s="221">
        <f t="shared" si="3"/>
        <v>0</v>
      </c>
      <c r="H46" s="201"/>
      <c r="I46" s="781"/>
      <c r="J46" s="786"/>
      <c r="K46" s="786"/>
      <c r="L46" s="786"/>
      <c r="M46" s="778"/>
      <c r="N46" s="196"/>
      <c r="O46" s="781"/>
      <c r="P46" s="764"/>
      <c r="Q46" s="836"/>
    </row>
    <row r="47" spans="1:17">
      <c r="A47" s="784"/>
      <c r="B47" s="784"/>
      <c r="C47" s="785"/>
      <c r="D47" s="40" t="s">
        <v>249</v>
      </c>
      <c r="E47" s="54"/>
      <c r="F47" s="54">
        <v>1</v>
      </c>
      <c r="G47" s="221">
        <f t="shared" si="3"/>
        <v>1</v>
      </c>
      <c r="H47" s="201"/>
      <c r="I47" s="781"/>
      <c r="J47" s="786"/>
      <c r="K47" s="786"/>
      <c r="L47" s="786"/>
      <c r="M47" s="778"/>
      <c r="N47" s="196"/>
      <c r="O47" s="781"/>
      <c r="P47" s="764"/>
      <c r="Q47" s="836"/>
    </row>
    <row r="48" spans="1:17">
      <c r="A48" s="784"/>
      <c r="B48" s="784"/>
      <c r="C48" s="785"/>
      <c r="D48" s="41" t="s">
        <v>161</v>
      </c>
      <c r="E48" s="60">
        <f>SUM(E39:E47)</f>
        <v>0</v>
      </c>
      <c r="F48" s="61">
        <f>SUM(F39:F47)</f>
        <v>1</v>
      </c>
      <c r="G48" s="62">
        <f>SUM(E39:F47)</f>
        <v>1</v>
      </c>
      <c r="H48" s="170"/>
      <c r="I48" s="781"/>
      <c r="J48" s="786"/>
      <c r="K48" s="786"/>
      <c r="L48" s="786"/>
      <c r="M48" s="778"/>
      <c r="N48" s="196"/>
      <c r="O48" s="781"/>
      <c r="P48" s="765"/>
      <c r="Q48" s="837"/>
    </row>
    <row r="49" spans="1:17">
      <c r="A49" s="782">
        <v>5</v>
      </c>
      <c r="B49" s="782" t="s">
        <v>23</v>
      </c>
      <c r="C49" s="783" t="s">
        <v>27</v>
      </c>
      <c r="D49" s="36" t="s">
        <v>253</v>
      </c>
      <c r="E49" s="51"/>
      <c r="F49" s="51"/>
      <c r="G49" s="296">
        <f>SUM(E49:F49)</f>
        <v>0</v>
      </c>
      <c r="H49" s="297"/>
      <c r="I49" s="791" t="s">
        <v>12</v>
      </c>
      <c r="J49" s="790" t="s">
        <v>6</v>
      </c>
      <c r="K49" s="790" t="s">
        <v>12</v>
      </c>
      <c r="L49" s="790" t="s">
        <v>12</v>
      </c>
      <c r="M49" s="794"/>
      <c r="N49" s="246"/>
      <c r="O49" s="791" t="s">
        <v>12</v>
      </c>
      <c r="P49" s="751" t="s">
        <v>331</v>
      </c>
      <c r="Q49" s="775" t="s">
        <v>331</v>
      </c>
    </row>
    <row r="50" spans="1:17">
      <c r="A50" s="782"/>
      <c r="B50" s="782"/>
      <c r="C50" s="783"/>
      <c r="D50" s="37" t="s">
        <v>208</v>
      </c>
      <c r="E50" s="52"/>
      <c r="F50" s="52"/>
      <c r="G50" s="298">
        <f t="shared" ref="G50:G57" si="4">SUM(E50:F50)</f>
        <v>0</v>
      </c>
      <c r="H50" s="297"/>
      <c r="I50" s="791"/>
      <c r="J50" s="790"/>
      <c r="K50" s="790"/>
      <c r="L50" s="790"/>
      <c r="M50" s="794"/>
      <c r="N50" s="246"/>
      <c r="O50" s="791"/>
      <c r="P50" s="752"/>
      <c r="Q50" s="776"/>
    </row>
    <row r="51" spans="1:17">
      <c r="A51" s="782"/>
      <c r="B51" s="782"/>
      <c r="C51" s="783"/>
      <c r="D51" s="37" t="s">
        <v>247</v>
      </c>
      <c r="E51" s="52"/>
      <c r="F51" s="52"/>
      <c r="G51" s="298">
        <f t="shared" si="4"/>
        <v>0</v>
      </c>
      <c r="H51" s="297"/>
      <c r="I51" s="791"/>
      <c r="J51" s="790"/>
      <c r="K51" s="790"/>
      <c r="L51" s="790"/>
      <c r="M51" s="794"/>
      <c r="N51" s="246"/>
      <c r="O51" s="791"/>
      <c r="P51" s="752"/>
      <c r="Q51" s="776"/>
    </row>
    <row r="52" spans="1:17">
      <c r="A52" s="782"/>
      <c r="B52" s="782"/>
      <c r="C52" s="783"/>
      <c r="D52" s="37" t="s">
        <v>248</v>
      </c>
      <c r="E52" s="52"/>
      <c r="F52" s="52"/>
      <c r="G52" s="298">
        <f t="shared" si="4"/>
        <v>0</v>
      </c>
      <c r="H52" s="297"/>
      <c r="I52" s="791"/>
      <c r="J52" s="790"/>
      <c r="K52" s="790"/>
      <c r="L52" s="790"/>
      <c r="M52" s="794"/>
      <c r="N52" s="246"/>
      <c r="O52" s="791"/>
      <c r="P52" s="752"/>
      <c r="Q52" s="776"/>
    </row>
    <row r="53" spans="1:17">
      <c r="A53" s="782"/>
      <c r="B53" s="782"/>
      <c r="C53" s="783"/>
      <c r="D53" s="37" t="s">
        <v>232</v>
      </c>
      <c r="E53" s="52"/>
      <c r="F53" s="52"/>
      <c r="G53" s="298">
        <f t="shared" si="4"/>
        <v>0</v>
      </c>
      <c r="H53" s="297"/>
      <c r="I53" s="791"/>
      <c r="J53" s="790"/>
      <c r="K53" s="790"/>
      <c r="L53" s="790"/>
      <c r="M53" s="794"/>
      <c r="N53" s="246"/>
      <c r="O53" s="791"/>
      <c r="P53" s="752"/>
      <c r="Q53" s="776"/>
    </row>
    <row r="54" spans="1:17">
      <c r="A54" s="782"/>
      <c r="B54" s="782"/>
      <c r="C54" s="783"/>
      <c r="D54" s="37" t="s">
        <v>209</v>
      </c>
      <c r="E54" s="52"/>
      <c r="F54" s="52"/>
      <c r="G54" s="298">
        <f t="shared" si="4"/>
        <v>0</v>
      </c>
      <c r="H54" s="297"/>
      <c r="I54" s="791"/>
      <c r="J54" s="790"/>
      <c r="K54" s="790"/>
      <c r="L54" s="790"/>
      <c r="M54" s="794"/>
      <c r="N54" s="246"/>
      <c r="O54" s="791"/>
      <c r="P54" s="752"/>
      <c r="Q54" s="776"/>
    </row>
    <row r="55" spans="1:17">
      <c r="A55" s="782"/>
      <c r="B55" s="782"/>
      <c r="C55" s="783"/>
      <c r="D55" s="37" t="s">
        <v>167</v>
      </c>
      <c r="E55" s="52"/>
      <c r="F55" s="52"/>
      <c r="G55" s="298">
        <f t="shared" si="4"/>
        <v>0</v>
      </c>
      <c r="H55" s="297"/>
      <c r="I55" s="791"/>
      <c r="J55" s="790"/>
      <c r="K55" s="790"/>
      <c r="L55" s="790"/>
      <c r="M55" s="794"/>
      <c r="N55" s="246"/>
      <c r="O55" s="791"/>
      <c r="P55" s="752"/>
      <c r="Q55" s="776"/>
    </row>
    <row r="56" spans="1:17">
      <c r="A56" s="782"/>
      <c r="B56" s="782"/>
      <c r="C56" s="783"/>
      <c r="D56" s="37" t="s">
        <v>210</v>
      </c>
      <c r="E56" s="52"/>
      <c r="F56" s="52"/>
      <c r="G56" s="298">
        <f t="shared" si="4"/>
        <v>0</v>
      </c>
      <c r="H56" s="297"/>
      <c r="I56" s="791"/>
      <c r="J56" s="790"/>
      <c r="K56" s="790"/>
      <c r="L56" s="790"/>
      <c r="M56" s="794"/>
      <c r="N56" s="246"/>
      <c r="O56" s="791"/>
      <c r="P56" s="752"/>
      <c r="Q56" s="776"/>
    </row>
    <row r="57" spans="1:17">
      <c r="A57" s="782"/>
      <c r="B57" s="782"/>
      <c r="C57" s="783"/>
      <c r="D57" s="37" t="s">
        <v>249</v>
      </c>
      <c r="E57" s="52"/>
      <c r="F57" s="52">
        <v>1</v>
      </c>
      <c r="G57" s="299">
        <f t="shared" si="4"/>
        <v>1</v>
      </c>
      <c r="H57" s="297"/>
      <c r="I57" s="791"/>
      <c r="J57" s="790"/>
      <c r="K57" s="790"/>
      <c r="L57" s="790"/>
      <c r="M57" s="794"/>
      <c r="N57" s="246"/>
      <c r="O57" s="791"/>
      <c r="P57" s="752"/>
      <c r="Q57" s="776"/>
    </row>
    <row r="58" spans="1:17">
      <c r="A58" s="782"/>
      <c r="B58" s="782"/>
      <c r="C58" s="783"/>
      <c r="D58" s="57" t="s">
        <v>161</v>
      </c>
      <c r="E58" s="58">
        <f>SUM(E49:E57)</f>
        <v>0</v>
      </c>
      <c r="F58" s="58">
        <f>SUM(F49:F57)</f>
        <v>1</v>
      </c>
      <c r="G58" s="63">
        <f>SUM(E49:F57)</f>
        <v>1</v>
      </c>
      <c r="H58" s="292"/>
      <c r="I58" s="791"/>
      <c r="J58" s="790"/>
      <c r="K58" s="790"/>
      <c r="L58" s="790"/>
      <c r="M58" s="794"/>
      <c r="N58" s="246"/>
      <c r="O58" s="791"/>
      <c r="P58" s="753"/>
      <c r="Q58" s="777"/>
    </row>
    <row r="59" spans="1:17">
      <c r="A59" s="849">
        <v>6</v>
      </c>
      <c r="B59" s="804" t="s">
        <v>28</v>
      </c>
      <c r="C59" s="805" t="s">
        <v>30</v>
      </c>
      <c r="D59" s="39" t="s">
        <v>253</v>
      </c>
      <c r="E59" s="245">
        <v>0.437</v>
      </c>
      <c r="F59" s="53"/>
      <c r="G59" s="223">
        <f>SUM(E59:F59)</f>
        <v>0.437</v>
      </c>
      <c r="H59" s="202"/>
      <c r="I59" s="793" t="s">
        <v>362</v>
      </c>
      <c r="J59" s="792" t="s">
        <v>362</v>
      </c>
      <c r="K59" s="792" t="s">
        <v>362</v>
      </c>
      <c r="L59" s="792" t="s">
        <v>363</v>
      </c>
      <c r="M59" s="800"/>
      <c r="N59" s="246"/>
      <c r="O59" s="793" t="s">
        <v>12</v>
      </c>
      <c r="P59" s="824" t="s">
        <v>331</v>
      </c>
      <c r="Q59" s="827" t="s">
        <v>331</v>
      </c>
    </row>
    <row r="60" spans="1:17">
      <c r="A60" s="850"/>
      <c r="B60" s="804"/>
      <c r="C60" s="805"/>
      <c r="D60" s="40" t="s">
        <v>208</v>
      </c>
      <c r="E60" s="247"/>
      <c r="F60" s="54"/>
      <c r="G60" s="224">
        <f t="shared" ref="G60:G67" si="5">SUM(E60:F60)</f>
        <v>0</v>
      </c>
      <c r="H60" s="202"/>
      <c r="I60" s="793"/>
      <c r="J60" s="792"/>
      <c r="K60" s="792"/>
      <c r="L60" s="792"/>
      <c r="M60" s="800"/>
      <c r="N60" s="246"/>
      <c r="O60" s="793"/>
      <c r="P60" s="825"/>
      <c r="Q60" s="828"/>
    </row>
    <row r="61" spans="1:17">
      <c r="A61" s="850"/>
      <c r="B61" s="804"/>
      <c r="C61" s="805"/>
      <c r="D61" s="40" t="s">
        <v>247</v>
      </c>
      <c r="E61" s="247"/>
      <c r="F61" s="54"/>
      <c r="G61" s="224">
        <f t="shared" si="5"/>
        <v>0</v>
      </c>
      <c r="H61" s="202"/>
      <c r="I61" s="793"/>
      <c r="J61" s="792"/>
      <c r="K61" s="792"/>
      <c r="L61" s="792"/>
      <c r="M61" s="800"/>
      <c r="N61" s="246"/>
      <c r="O61" s="793"/>
      <c r="P61" s="825"/>
      <c r="Q61" s="828"/>
    </row>
    <row r="62" spans="1:17">
      <c r="A62" s="850"/>
      <c r="B62" s="804"/>
      <c r="C62" s="805"/>
      <c r="D62" s="40" t="s">
        <v>248</v>
      </c>
      <c r="E62" s="247"/>
      <c r="F62" s="54"/>
      <c r="G62" s="224">
        <f t="shared" si="5"/>
        <v>0</v>
      </c>
      <c r="H62" s="202"/>
      <c r="I62" s="793"/>
      <c r="J62" s="792"/>
      <c r="K62" s="792"/>
      <c r="L62" s="792"/>
      <c r="M62" s="800"/>
      <c r="N62" s="246"/>
      <c r="O62" s="793"/>
      <c r="P62" s="825"/>
      <c r="Q62" s="828"/>
    </row>
    <row r="63" spans="1:17">
      <c r="A63" s="850"/>
      <c r="B63" s="804"/>
      <c r="C63" s="805"/>
      <c r="D63" s="40" t="s">
        <v>232</v>
      </c>
      <c r="E63" s="247"/>
      <c r="F63" s="54"/>
      <c r="G63" s="224">
        <f t="shared" si="5"/>
        <v>0</v>
      </c>
      <c r="H63" s="202"/>
      <c r="I63" s="793"/>
      <c r="J63" s="792"/>
      <c r="K63" s="792"/>
      <c r="L63" s="792"/>
      <c r="M63" s="800"/>
      <c r="N63" s="246"/>
      <c r="O63" s="793"/>
      <c r="P63" s="825"/>
      <c r="Q63" s="828"/>
    </row>
    <row r="64" spans="1:17">
      <c r="A64" s="850"/>
      <c r="B64" s="804"/>
      <c r="C64" s="805"/>
      <c r="D64" s="40" t="s">
        <v>209</v>
      </c>
      <c r="E64" s="248">
        <v>0.35</v>
      </c>
      <c r="F64" s="54"/>
      <c r="G64" s="224">
        <f t="shared" si="5"/>
        <v>0.35</v>
      </c>
      <c r="H64" s="202"/>
      <c r="I64" s="793"/>
      <c r="J64" s="792"/>
      <c r="K64" s="792"/>
      <c r="L64" s="792"/>
      <c r="M64" s="800"/>
      <c r="N64" s="246"/>
      <c r="O64" s="793"/>
      <c r="P64" s="825"/>
      <c r="Q64" s="828"/>
    </row>
    <row r="65" spans="1:17">
      <c r="A65" s="850"/>
      <c r="B65" s="804"/>
      <c r="C65" s="805"/>
      <c r="D65" s="40" t="s">
        <v>167</v>
      </c>
      <c r="E65" s="245">
        <v>0.20960000000000001</v>
      </c>
      <c r="F65" s="54"/>
      <c r="G65" s="224">
        <f t="shared" si="5"/>
        <v>0.20960000000000001</v>
      </c>
      <c r="H65" s="202"/>
      <c r="I65" s="793"/>
      <c r="J65" s="792"/>
      <c r="K65" s="792"/>
      <c r="L65" s="792"/>
      <c r="M65" s="800"/>
      <c r="N65" s="246"/>
      <c r="O65" s="793"/>
      <c r="P65" s="825"/>
      <c r="Q65" s="828"/>
    </row>
    <row r="66" spans="1:17">
      <c r="A66" s="850"/>
      <c r="B66" s="804"/>
      <c r="C66" s="805"/>
      <c r="D66" s="40" t="s">
        <v>210</v>
      </c>
      <c r="E66" s="249">
        <v>3.0000000000000001E-3</v>
      </c>
      <c r="F66" s="54"/>
      <c r="G66" s="224">
        <f t="shared" si="5"/>
        <v>3.0000000000000001E-3</v>
      </c>
      <c r="H66" s="202"/>
      <c r="I66" s="793"/>
      <c r="J66" s="792"/>
      <c r="K66" s="792"/>
      <c r="L66" s="792"/>
      <c r="M66" s="800"/>
      <c r="N66" s="246"/>
      <c r="O66" s="793"/>
      <c r="P66" s="825"/>
      <c r="Q66" s="828"/>
    </row>
    <row r="67" spans="1:17">
      <c r="A67" s="850"/>
      <c r="B67" s="804"/>
      <c r="C67" s="805"/>
      <c r="D67" s="64" t="s">
        <v>249</v>
      </c>
      <c r="E67" s="250">
        <v>4.0000000000000002E-4</v>
      </c>
      <c r="F67" s="59"/>
      <c r="G67" s="225">
        <f t="shared" si="5"/>
        <v>4.0000000000000002E-4</v>
      </c>
      <c r="H67" s="202"/>
      <c r="I67" s="793"/>
      <c r="J67" s="792"/>
      <c r="K67" s="792"/>
      <c r="L67" s="792"/>
      <c r="M67" s="800"/>
      <c r="N67" s="246"/>
      <c r="O67" s="793"/>
      <c r="P67" s="825"/>
      <c r="Q67" s="828"/>
    </row>
    <row r="68" spans="1:17">
      <c r="A68" s="850"/>
      <c r="B68" s="804"/>
      <c r="C68" s="805"/>
      <c r="D68" s="65" t="s">
        <v>161</v>
      </c>
      <c r="E68" s="66">
        <f>SUM(E59:E67)</f>
        <v>0.99999999999999989</v>
      </c>
      <c r="F68" s="66">
        <f>SUM(F59:F67)</f>
        <v>0</v>
      </c>
      <c r="G68" s="67">
        <f>SUM(E59:F67)</f>
        <v>0.99999999999999989</v>
      </c>
      <c r="H68" s="251"/>
      <c r="I68" s="793"/>
      <c r="J68" s="792"/>
      <c r="K68" s="792"/>
      <c r="L68" s="792"/>
      <c r="M68" s="800"/>
      <c r="N68" s="246"/>
      <c r="O68" s="793"/>
      <c r="P68" s="826"/>
      <c r="Q68" s="829"/>
    </row>
    <row r="69" spans="1:17">
      <c r="A69" s="782">
        <v>7</v>
      </c>
      <c r="B69" s="782" t="s">
        <v>34</v>
      </c>
      <c r="C69" s="783" t="s">
        <v>35</v>
      </c>
      <c r="D69" s="36" t="s">
        <v>253</v>
      </c>
      <c r="E69" s="51"/>
      <c r="F69" s="51"/>
      <c r="G69" s="217">
        <f>SUM(E69:F69)</f>
        <v>0</v>
      </c>
      <c r="H69" s="201"/>
      <c r="I69" s="791" t="s">
        <v>12</v>
      </c>
      <c r="J69" s="790" t="s">
        <v>12</v>
      </c>
      <c r="K69" s="790" t="s">
        <v>12</v>
      </c>
      <c r="L69" s="790" t="s">
        <v>6</v>
      </c>
      <c r="M69" s="794"/>
      <c r="N69" s="196"/>
      <c r="O69" s="791" t="s">
        <v>12</v>
      </c>
      <c r="P69" s="751" t="s">
        <v>331</v>
      </c>
      <c r="Q69" s="775" t="s">
        <v>331</v>
      </c>
    </row>
    <row r="70" spans="1:17">
      <c r="A70" s="782"/>
      <c r="B70" s="782"/>
      <c r="C70" s="783"/>
      <c r="D70" s="37" t="s">
        <v>208</v>
      </c>
      <c r="E70" s="52"/>
      <c r="F70" s="52"/>
      <c r="G70" s="218">
        <f t="shared" ref="G70:G77" si="6">SUM(E70:F70)</f>
        <v>0</v>
      </c>
      <c r="H70" s="201"/>
      <c r="I70" s="791"/>
      <c r="J70" s="790"/>
      <c r="K70" s="790"/>
      <c r="L70" s="790"/>
      <c r="M70" s="794"/>
      <c r="N70" s="196"/>
      <c r="O70" s="791"/>
      <c r="P70" s="752"/>
      <c r="Q70" s="776"/>
    </row>
    <row r="71" spans="1:17">
      <c r="A71" s="782"/>
      <c r="B71" s="782"/>
      <c r="C71" s="783"/>
      <c r="D71" s="37" t="s">
        <v>247</v>
      </c>
      <c r="E71" s="52"/>
      <c r="F71" s="52"/>
      <c r="G71" s="218">
        <f t="shared" si="6"/>
        <v>0</v>
      </c>
      <c r="H71" s="201"/>
      <c r="I71" s="791"/>
      <c r="J71" s="790"/>
      <c r="K71" s="790"/>
      <c r="L71" s="790"/>
      <c r="M71" s="794"/>
      <c r="N71" s="196"/>
      <c r="O71" s="791"/>
      <c r="P71" s="752"/>
      <c r="Q71" s="776"/>
    </row>
    <row r="72" spans="1:17">
      <c r="A72" s="782"/>
      <c r="B72" s="782"/>
      <c r="C72" s="783"/>
      <c r="D72" s="37" t="s">
        <v>248</v>
      </c>
      <c r="E72" s="52"/>
      <c r="F72" s="52"/>
      <c r="G72" s="218">
        <f t="shared" si="6"/>
        <v>0</v>
      </c>
      <c r="H72" s="201"/>
      <c r="I72" s="791"/>
      <c r="J72" s="790"/>
      <c r="K72" s="790"/>
      <c r="L72" s="790"/>
      <c r="M72" s="794"/>
      <c r="N72" s="196"/>
      <c r="O72" s="791"/>
      <c r="P72" s="752"/>
      <c r="Q72" s="776"/>
    </row>
    <row r="73" spans="1:17">
      <c r="A73" s="782"/>
      <c r="B73" s="782"/>
      <c r="C73" s="783"/>
      <c r="D73" s="37" t="s">
        <v>232</v>
      </c>
      <c r="E73" s="52"/>
      <c r="F73" s="52"/>
      <c r="G73" s="218">
        <f t="shared" si="6"/>
        <v>0</v>
      </c>
      <c r="H73" s="201"/>
      <c r="I73" s="791"/>
      <c r="J73" s="790"/>
      <c r="K73" s="790"/>
      <c r="L73" s="790"/>
      <c r="M73" s="794"/>
      <c r="N73" s="196"/>
      <c r="O73" s="791"/>
      <c r="P73" s="752"/>
      <c r="Q73" s="776"/>
    </row>
    <row r="74" spans="1:17">
      <c r="A74" s="782"/>
      <c r="B74" s="782"/>
      <c r="C74" s="783"/>
      <c r="D74" s="37" t="s">
        <v>209</v>
      </c>
      <c r="E74" s="52">
        <v>0.95699999999999996</v>
      </c>
      <c r="F74" s="52"/>
      <c r="G74" s="218">
        <f t="shared" si="6"/>
        <v>0.95699999999999996</v>
      </c>
      <c r="H74" s="201"/>
      <c r="I74" s="791"/>
      <c r="J74" s="790"/>
      <c r="K74" s="790"/>
      <c r="L74" s="790"/>
      <c r="M74" s="794"/>
      <c r="N74" s="196"/>
      <c r="O74" s="791"/>
      <c r="P74" s="752"/>
      <c r="Q74" s="776"/>
    </row>
    <row r="75" spans="1:17">
      <c r="A75" s="782"/>
      <c r="B75" s="782"/>
      <c r="C75" s="783"/>
      <c r="D75" s="37" t="s">
        <v>167</v>
      </c>
      <c r="E75" s="52"/>
      <c r="F75" s="52"/>
      <c r="G75" s="218">
        <f t="shared" si="6"/>
        <v>0</v>
      </c>
      <c r="H75" s="201"/>
      <c r="I75" s="791"/>
      <c r="J75" s="790"/>
      <c r="K75" s="790"/>
      <c r="L75" s="790"/>
      <c r="M75" s="794"/>
      <c r="N75" s="196"/>
      <c r="O75" s="791"/>
      <c r="P75" s="752"/>
      <c r="Q75" s="776"/>
    </row>
    <row r="76" spans="1:17">
      <c r="A76" s="782"/>
      <c r="B76" s="782"/>
      <c r="C76" s="783"/>
      <c r="D76" s="37" t="s">
        <v>210</v>
      </c>
      <c r="E76" s="52"/>
      <c r="F76" s="52"/>
      <c r="G76" s="218">
        <f t="shared" si="6"/>
        <v>0</v>
      </c>
      <c r="H76" s="201"/>
      <c r="I76" s="791"/>
      <c r="J76" s="790"/>
      <c r="K76" s="790"/>
      <c r="L76" s="790"/>
      <c r="M76" s="794"/>
      <c r="N76" s="196"/>
      <c r="O76" s="791"/>
      <c r="P76" s="752"/>
      <c r="Q76" s="776"/>
    </row>
    <row r="77" spans="1:17">
      <c r="A77" s="782"/>
      <c r="B77" s="782"/>
      <c r="C77" s="783"/>
      <c r="D77" s="37" t="s">
        <v>249</v>
      </c>
      <c r="E77" s="52"/>
      <c r="F77" s="52">
        <v>4.2999999999999997E-2</v>
      </c>
      <c r="G77" s="219">
        <f t="shared" si="6"/>
        <v>4.2999999999999997E-2</v>
      </c>
      <c r="H77" s="201"/>
      <c r="I77" s="791"/>
      <c r="J77" s="790"/>
      <c r="K77" s="790"/>
      <c r="L77" s="790"/>
      <c r="M77" s="794"/>
      <c r="N77" s="196"/>
      <c r="O77" s="791"/>
      <c r="P77" s="752"/>
      <c r="Q77" s="776"/>
    </row>
    <row r="78" spans="1:17">
      <c r="A78" s="782"/>
      <c r="B78" s="782"/>
      <c r="C78" s="783"/>
      <c r="D78" s="57" t="s">
        <v>161</v>
      </c>
      <c r="E78" s="239">
        <f>SUM(E69:E77)</f>
        <v>0.95699999999999996</v>
      </c>
      <c r="F78" s="239">
        <f>SUM(F69:F77)</f>
        <v>4.2999999999999997E-2</v>
      </c>
      <c r="G78" s="63">
        <f>SUM(E69:F77)</f>
        <v>1</v>
      </c>
      <c r="H78" s="170"/>
      <c r="I78" s="791"/>
      <c r="J78" s="790"/>
      <c r="K78" s="790"/>
      <c r="L78" s="790"/>
      <c r="M78" s="794"/>
      <c r="N78" s="196"/>
      <c r="O78" s="791"/>
      <c r="P78" s="753"/>
      <c r="Q78" s="777"/>
    </row>
    <row r="79" spans="1:17">
      <c r="A79" s="849">
        <v>8</v>
      </c>
      <c r="B79" s="804" t="s">
        <v>38</v>
      </c>
      <c r="C79" s="805" t="s">
        <v>39</v>
      </c>
      <c r="D79" s="39" t="s">
        <v>253</v>
      </c>
      <c r="E79" s="53" t="s">
        <v>372</v>
      </c>
      <c r="F79" s="53" t="s">
        <v>372</v>
      </c>
      <c r="G79" s="223">
        <f>SUM(E79:F79)</f>
        <v>0</v>
      </c>
      <c r="H79" s="202"/>
      <c r="I79" s="806" t="s">
        <v>373</v>
      </c>
      <c r="J79" s="799"/>
      <c r="K79" s="799"/>
      <c r="L79" s="799"/>
      <c r="M79" s="801" t="s">
        <v>374</v>
      </c>
      <c r="N79" s="246"/>
      <c r="O79" s="793" t="s">
        <v>12</v>
      </c>
      <c r="P79" s="824" t="s">
        <v>331</v>
      </c>
      <c r="Q79" s="796" t="s">
        <v>331</v>
      </c>
    </row>
    <row r="80" spans="1:17">
      <c r="A80" s="850"/>
      <c r="B80" s="804"/>
      <c r="C80" s="805"/>
      <c r="D80" s="40" t="s">
        <v>208</v>
      </c>
      <c r="E80" s="54" t="s">
        <v>372</v>
      </c>
      <c r="F80" s="54" t="s">
        <v>372</v>
      </c>
      <c r="G80" s="224">
        <f t="shared" ref="G80:G87" si="7">SUM(E80:F80)</f>
        <v>0</v>
      </c>
      <c r="H80" s="202"/>
      <c r="I80" s="807"/>
      <c r="J80" s="799"/>
      <c r="K80" s="799"/>
      <c r="L80" s="799"/>
      <c r="M80" s="802"/>
      <c r="N80" s="246"/>
      <c r="O80" s="793"/>
      <c r="P80" s="825"/>
      <c r="Q80" s="797"/>
    </row>
    <row r="81" spans="1:17">
      <c r="A81" s="850"/>
      <c r="B81" s="804"/>
      <c r="C81" s="805"/>
      <c r="D81" s="40" t="s">
        <v>247</v>
      </c>
      <c r="E81" s="54" t="s">
        <v>372</v>
      </c>
      <c r="F81" s="54" t="s">
        <v>372</v>
      </c>
      <c r="G81" s="224">
        <f t="shared" si="7"/>
        <v>0</v>
      </c>
      <c r="H81" s="202"/>
      <c r="I81" s="807"/>
      <c r="J81" s="799"/>
      <c r="K81" s="799"/>
      <c r="L81" s="799"/>
      <c r="M81" s="802"/>
      <c r="N81" s="246"/>
      <c r="O81" s="793"/>
      <c r="P81" s="825"/>
      <c r="Q81" s="797"/>
    </row>
    <row r="82" spans="1:17">
      <c r="A82" s="850"/>
      <c r="B82" s="804"/>
      <c r="C82" s="805"/>
      <c r="D82" s="40" t="s">
        <v>248</v>
      </c>
      <c r="E82" s="54" t="s">
        <v>372</v>
      </c>
      <c r="F82" s="54" t="s">
        <v>372</v>
      </c>
      <c r="G82" s="224">
        <f t="shared" si="7"/>
        <v>0</v>
      </c>
      <c r="H82" s="202"/>
      <c r="I82" s="807"/>
      <c r="J82" s="799"/>
      <c r="K82" s="799"/>
      <c r="L82" s="799"/>
      <c r="M82" s="802"/>
      <c r="N82" s="246"/>
      <c r="O82" s="793"/>
      <c r="P82" s="825"/>
      <c r="Q82" s="797"/>
    </row>
    <row r="83" spans="1:17">
      <c r="A83" s="850"/>
      <c r="B83" s="804"/>
      <c r="C83" s="805"/>
      <c r="D83" s="40" t="s">
        <v>232</v>
      </c>
      <c r="E83" s="54" t="s">
        <v>372</v>
      </c>
      <c r="F83" s="54" t="s">
        <v>372</v>
      </c>
      <c r="G83" s="224">
        <f t="shared" si="7"/>
        <v>0</v>
      </c>
      <c r="H83" s="202"/>
      <c r="I83" s="807"/>
      <c r="J83" s="799"/>
      <c r="K83" s="799"/>
      <c r="L83" s="799"/>
      <c r="M83" s="802"/>
      <c r="N83" s="246"/>
      <c r="O83" s="793"/>
      <c r="P83" s="825"/>
      <c r="Q83" s="797"/>
    </row>
    <row r="84" spans="1:17">
      <c r="A84" s="850"/>
      <c r="B84" s="804"/>
      <c r="C84" s="805"/>
      <c r="D84" s="40" t="s">
        <v>209</v>
      </c>
      <c r="E84" s="54" t="s">
        <v>372</v>
      </c>
      <c r="F84" s="54" t="s">
        <v>372</v>
      </c>
      <c r="G84" s="224">
        <f t="shared" si="7"/>
        <v>0</v>
      </c>
      <c r="H84" s="202"/>
      <c r="I84" s="807"/>
      <c r="J84" s="799"/>
      <c r="K84" s="799"/>
      <c r="L84" s="799"/>
      <c r="M84" s="802"/>
      <c r="N84" s="246"/>
      <c r="O84" s="793"/>
      <c r="P84" s="825"/>
      <c r="Q84" s="797"/>
    </row>
    <row r="85" spans="1:17">
      <c r="A85" s="850"/>
      <c r="B85" s="804"/>
      <c r="C85" s="805"/>
      <c r="D85" s="40" t="s">
        <v>167</v>
      </c>
      <c r="E85" s="54" t="s">
        <v>372</v>
      </c>
      <c r="F85" s="54" t="s">
        <v>372</v>
      </c>
      <c r="G85" s="224">
        <f t="shared" si="7"/>
        <v>0</v>
      </c>
      <c r="H85" s="202"/>
      <c r="I85" s="807"/>
      <c r="J85" s="799"/>
      <c r="K85" s="799"/>
      <c r="L85" s="799"/>
      <c r="M85" s="802"/>
      <c r="N85" s="246"/>
      <c r="O85" s="793"/>
      <c r="P85" s="825"/>
      <c r="Q85" s="797"/>
    </row>
    <row r="86" spans="1:17">
      <c r="A86" s="850"/>
      <c r="B86" s="804"/>
      <c r="C86" s="805"/>
      <c r="D86" s="40" t="s">
        <v>210</v>
      </c>
      <c r="E86" s="54" t="s">
        <v>372</v>
      </c>
      <c r="F86" s="54" t="s">
        <v>372</v>
      </c>
      <c r="G86" s="224">
        <f t="shared" si="7"/>
        <v>0</v>
      </c>
      <c r="H86" s="202"/>
      <c r="I86" s="807"/>
      <c r="J86" s="799"/>
      <c r="K86" s="799"/>
      <c r="L86" s="799"/>
      <c r="M86" s="802"/>
      <c r="N86" s="246"/>
      <c r="O86" s="793"/>
      <c r="P86" s="825"/>
      <c r="Q86" s="797"/>
    </row>
    <row r="87" spans="1:17">
      <c r="A87" s="850"/>
      <c r="B87" s="804"/>
      <c r="C87" s="805"/>
      <c r="D87" s="64" t="s">
        <v>249</v>
      </c>
      <c r="E87" s="54" t="s">
        <v>372</v>
      </c>
      <c r="F87" s="54" t="s">
        <v>372</v>
      </c>
      <c r="G87" s="225">
        <f t="shared" si="7"/>
        <v>0</v>
      </c>
      <c r="H87" s="202"/>
      <c r="I87" s="807"/>
      <c r="J87" s="799"/>
      <c r="K87" s="799"/>
      <c r="L87" s="799"/>
      <c r="M87" s="802"/>
      <c r="N87" s="246"/>
      <c r="O87" s="793"/>
      <c r="P87" s="825"/>
      <c r="Q87" s="797"/>
    </row>
    <row r="88" spans="1:17">
      <c r="A88" s="850"/>
      <c r="B88" s="804"/>
      <c r="C88" s="805"/>
      <c r="D88" s="65" t="s">
        <v>161</v>
      </c>
      <c r="E88" s="66">
        <f>SUM(E79:E87)</f>
        <v>0</v>
      </c>
      <c r="F88" s="66">
        <f>SUM(F79:F87)</f>
        <v>0</v>
      </c>
      <c r="G88" s="67">
        <f>SUM(E79:F87)</f>
        <v>0</v>
      </c>
      <c r="H88" s="251"/>
      <c r="I88" s="808"/>
      <c r="J88" s="799"/>
      <c r="K88" s="799"/>
      <c r="L88" s="799"/>
      <c r="M88" s="803"/>
      <c r="N88" s="246"/>
      <c r="O88" s="793"/>
      <c r="P88" s="826"/>
      <c r="Q88" s="798"/>
    </row>
    <row r="89" spans="1:17">
      <c r="A89" s="851">
        <v>9</v>
      </c>
      <c r="B89" s="782" t="s">
        <v>44</v>
      </c>
      <c r="C89" s="783" t="s">
        <v>45</v>
      </c>
      <c r="D89" s="36" t="s">
        <v>253</v>
      </c>
      <c r="E89" s="51"/>
      <c r="F89" s="51"/>
      <c r="G89" s="226">
        <f>SUM(E89:F89)</f>
        <v>0</v>
      </c>
      <c r="H89" s="202"/>
      <c r="I89" s="791" t="s">
        <v>6</v>
      </c>
      <c r="J89" s="790" t="s">
        <v>12</v>
      </c>
      <c r="K89" s="790" t="s">
        <v>12</v>
      </c>
      <c r="L89" s="790" t="s">
        <v>12</v>
      </c>
      <c r="M89" s="794"/>
      <c r="N89" s="246"/>
      <c r="O89" s="791" t="s">
        <v>12</v>
      </c>
      <c r="P89" s="751" t="s">
        <v>331</v>
      </c>
      <c r="Q89" s="775" t="s">
        <v>331</v>
      </c>
    </row>
    <row r="90" spans="1:17">
      <c r="A90" s="852"/>
      <c r="B90" s="782"/>
      <c r="C90" s="783"/>
      <c r="D90" s="37" t="s">
        <v>208</v>
      </c>
      <c r="E90" s="52"/>
      <c r="F90" s="52"/>
      <c r="G90" s="227">
        <f t="shared" ref="G90:G97" si="8">SUM(E90:F90)</f>
        <v>0</v>
      </c>
      <c r="H90" s="202"/>
      <c r="I90" s="791"/>
      <c r="J90" s="790"/>
      <c r="K90" s="790"/>
      <c r="L90" s="790"/>
      <c r="M90" s="794"/>
      <c r="N90" s="246"/>
      <c r="O90" s="791"/>
      <c r="P90" s="752"/>
      <c r="Q90" s="776"/>
    </row>
    <row r="91" spans="1:17">
      <c r="A91" s="852"/>
      <c r="B91" s="782"/>
      <c r="C91" s="783"/>
      <c r="D91" s="37" t="s">
        <v>247</v>
      </c>
      <c r="E91" s="52"/>
      <c r="F91" s="52"/>
      <c r="G91" s="227">
        <f t="shared" si="8"/>
        <v>0</v>
      </c>
      <c r="H91" s="202"/>
      <c r="I91" s="791"/>
      <c r="J91" s="790"/>
      <c r="K91" s="790"/>
      <c r="L91" s="790"/>
      <c r="M91" s="794"/>
      <c r="N91" s="246"/>
      <c r="O91" s="791"/>
      <c r="P91" s="752"/>
      <c r="Q91" s="776"/>
    </row>
    <row r="92" spans="1:17">
      <c r="A92" s="852"/>
      <c r="B92" s="782"/>
      <c r="C92" s="783"/>
      <c r="D92" s="37" t="s">
        <v>248</v>
      </c>
      <c r="E92" s="52">
        <v>1</v>
      </c>
      <c r="F92" s="52"/>
      <c r="G92" s="227">
        <f t="shared" si="8"/>
        <v>1</v>
      </c>
      <c r="H92" s="202"/>
      <c r="I92" s="791"/>
      <c r="J92" s="790"/>
      <c r="K92" s="790"/>
      <c r="L92" s="790"/>
      <c r="M92" s="794"/>
      <c r="N92" s="246"/>
      <c r="O92" s="791"/>
      <c r="P92" s="752"/>
      <c r="Q92" s="776"/>
    </row>
    <row r="93" spans="1:17">
      <c r="A93" s="852"/>
      <c r="B93" s="782"/>
      <c r="C93" s="783"/>
      <c r="D93" s="37" t="s">
        <v>232</v>
      </c>
      <c r="E93" s="52"/>
      <c r="F93" s="52"/>
      <c r="G93" s="227">
        <f t="shared" si="8"/>
        <v>0</v>
      </c>
      <c r="H93" s="202"/>
      <c r="I93" s="791"/>
      <c r="J93" s="790"/>
      <c r="K93" s="790"/>
      <c r="L93" s="790"/>
      <c r="M93" s="794"/>
      <c r="N93" s="246"/>
      <c r="O93" s="791"/>
      <c r="P93" s="752"/>
      <c r="Q93" s="776"/>
    </row>
    <row r="94" spans="1:17">
      <c r="A94" s="852"/>
      <c r="B94" s="782"/>
      <c r="C94" s="783"/>
      <c r="D94" s="37" t="s">
        <v>209</v>
      </c>
      <c r="E94" s="52"/>
      <c r="F94" s="52"/>
      <c r="G94" s="227">
        <f t="shared" si="8"/>
        <v>0</v>
      </c>
      <c r="H94" s="202"/>
      <c r="I94" s="791"/>
      <c r="J94" s="790"/>
      <c r="K94" s="790"/>
      <c r="L94" s="790"/>
      <c r="M94" s="794"/>
      <c r="N94" s="246"/>
      <c r="O94" s="791"/>
      <c r="P94" s="752"/>
      <c r="Q94" s="776"/>
    </row>
    <row r="95" spans="1:17">
      <c r="A95" s="852"/>
      <c r="B95" s="782"/>
      <c r="C95" s="783"/>
      <c r="D95" s="37" t="s">
        <v>167</v>
      </c>
      <c r="E95" s="52"/>
      <c r="F95" s="52"/>
      <c r="G95" s="227">
        <f t="shared" si="8"/>
        <v>0</v>
      </c>
      <c r="H95" s="202"/>
      <c r="I95" s="791"/>
      <c r="J95" s="790"/>
      <c r="K95" s="790"/>
      <c r="L95" s="790"/>
      <c r="M95" s="794"/>
      <c r="N95" s="246"/>
      <c r="O95" s="791"/>
      <c r="P95" s="752"/>
      <c r="Q95" s="776"/>
    </row>
    <row r="96" spans="1:17">
      <c r="A96" s="852"/>
      <c r="B96" s="782"/>
      <c r="C96" s="783"/>
      <c r="D96" s="37" t="s">
        <v>210</v>
      </c>
      <c r="E96" s="52"/>
      <c r="F96" s="52"/>
      <c r="G96" s="227">
        <f t="shared" si="8"/>
        <v>0</v>
      </c>
      <c r="H96" s="202"/>
      <c r="I96" s="791"/>
      <c r="J96" s="790"/>
      <c r="K96" s="790"/>
      <c r="L96" s="790"/>
      <c r="M96" s="794"/>
      <c r="N96" s="246"/>
      <c r="O96" s="791"/>
      <c r="P96" s="752"/>
      <c r="Q96" s="776"/>
    </row>
    <row r="97" spans="1:17">
      <c r="A97" s="852"/>
      <c r="B97" s="782"/>
      <c r="C97" s="783"/>
      <c r="D97" s="37" t="s">
        <v>249</v>
      </c>
      <c r="E97" s="52"/>
      <c r="F97" s="52"/>
      <c r="G97" s="228">
        <f t="shared" si="8"/>
        <v>0</v>
      </c>
      <c r="H97" s="202"/>
      <c r="I97" s="791"/>
      <c r="J97" s="790"/>
      <c r="K97" s="790"/>
      <c r="L97" s="790"/>
      <c r="M97" s="794"/>
      <c r="N97" s="246"/>
      <c r="O97" s="791"/>
      <c r="P97" s="752"/>
      <c r="Q97" s="776"/>
    </row>
    <row r="98" spans="1:17">
      <c r="A98" s="852"/>
      <c r="B98" s="782"/>
      <c r="C98" s="783"/>
      <c r="D98" s="57" t="s">
        <v>161</v>
      </c>
      <c r="E98" s="68">
        <f>SUM(E89:E97)</f>
        <v>1</v>
      </c>
      <c r="F98" s="68">
        <f>SUM(F89:F97)</f>
        <v>0</v>
      </c>
      <c r="G98" s="69">
        <f>SUM(E89:F97)</f>
        <v>1</v>
      </c>
      <c r="H98" s="251"/>
      <c r="I98" s="791"/>
      <c r="J98" s="790"/>
      <c r="K98" s="790"/>
      <c r="L98" s="790"/>
      <c r="M98" s="794"/>
      <c r="N98" s="246"/>
      <c r="O98" s="791"/>
      <c r="P98" s="753"/>
      <c r="Q98" s="777"/>
    </row>
    <row r="99" spans="1:17">
      <c r="A99" s="810">
        <v>10</v>
      </c>
      <c r="B99" s="810" t="s">
        <v>48</v>
      </c>
      <c r="C99" s="811" t="s">
        <v>49</v>
      </c>
      <c r="D99" s="39" t="s">
        <v>253</v>
      </c>
      <c r="E99" s="53"/>
      <c r="F99" s="53"/>
      <c r="G99" s="223">
        <f>SUM(E99:F99)</f>
        <v>0</v>
      </c>
      <c r="H99" s="202"/>
      <c r="I99" s="781" t="s">
        <v>6</v>
      </c>
      <c r="J99" s="786"/>
      <c r="K99" s="786"/>
      <c r="L99" s="786"/>
      <c r="M99" s="795"/>
      <c r="N99" s="196"/>
      <c r="O99" s="781" t="s">
        <v>6</v>
      </c>
      <c r="P99" s="763"/>
      <c r="Q99" s="760" t="s">
        <v>6</v>
      </c>
    </row>
    <row r="100" spans="1:17">
      <c r="A100" s="810"/>
      <c r="B100" s="810"/>
      <c r="C100" s="811"/>
      <c r="D100" s="40" t="s">
        <v>208</v>
      </c>
      <c r="E100" s="54"/>
      <c r="F100" s="54"/>
      <c r="G100" s="224">
        <f t="shared" ref="G100:G107" si="9">SUM(E100:F100)</f>
        <v>0</v>
      </c>
      <c r="H100" s="202"/>
      <c r="I100" s="781"/>
      <c r="J100" s="786"/>
      <c r="K100" s="786"/>
      <c r="L100" s="786"/>
      <c r="M100" s="795"/>
      <c r="N100" s="196"/>
      <c r="O100" s="781"/>
      <c r="P100" s="764"/>
      <c r="Q100" s="761"/>
    </row>
    <row r="101" spans="1:17">
      <c r="A101" s="810"/>
      <c r="B101" s="810"/>
      <c r="C101" s="811"/>
      <c r="D101" s="40" t="s">
        <v>247</v>
      </c>
      <c r="E101" s="54"/>
      <c r="F101" s="54"/>
      <c r="G101" s="224">
        <f t="shared" si="9"/>
        <v>0</v>
      </c>
      <c r="H101" s="202"/>
      <c r="I101" s="781"/>
      <c r="J101" s="786"/>
      <c r="K101" s="786"/>
      <c r="L101" s="786"/>
      <c r="M101" s="795"/>
      <c r="N101" s="196"/>
      <c r="O101" s="781"/>
      <c r="P101" s="764"/>
      <c r="Q101" s="761"/>
    </row>
    <row r="102" spans="1:17">
      <c r="A102" s="810"/>
      <c r="B102" s="810"/>
      <c r="C102" s="811"/>
      <c r="D102" s="40" t="s">
        <v>248</v>
      </c>
      <c r="E102" s="54">
        <v>1</v>
      </c>
      <c r="F102" s="54"/>
      <c r="G102" s="224">
        <f t="shared" si="9"/>
        <v>1</v>
      </c>
      <c r="H102" s="202"/>
      <c r="I102" s="781"/>
      <c r="J102" s="786"/>
      <c r="K102" s="786"/>
      <c r="L102" s="786"/>
      <c r="M102" s="795"/>
      <c r="N102" s="196"/>
      <c r="O102" s="781"/>
      <c r="P102" s="764"/>
      <c r="Q102" s="761"/>
    </row>
    <row r="103" spans="1:17">
      <c r="A103" s="810"/>
      <c r="B103" s="810"/>
      <c r="C103" s="811"/>
      <c r="D103" s="40" t="s">
        <v>232</v>
      </c>
      <c r="E103" s="54"/>
      <c r="F103" s="54"/>
      <c r="G103" s="224">
        <f t="shared" si="9"/>
        <v>0</v>
      </c>
      <c r="H103" s="202"/>
      <c r="I103" s="781"/>
      <c r="J103" s="786"/>
      <c r="K103" s="786"/>
      <c r="L103" s="786"/>
      <c r="M103" s="795"/>
      <c r="N103" s="196"/>
      <c r="O103" s="781"/>
      <c r="P103" s="764"/>
      <c r="Q103" s="761"/>
    </row>
    <row r="104" spans="1:17">
      <c r="A104" s="810"/>
      <c r="B104" s="810"/>
      <c r="C104" s="811"/>
      <c r="D104" s="40" t="s">
        <v>209</v>
      </c>
      <c r="E104" s="54"/>
      <c r="F104" s="54"/>
      <c r="G104" s="224">
        <f t="shared" si="9"/>
        <v>0</v>
      </c>
      <c r="H104" s="202"/>
      <c r="I104" s="781"/>
      <c r="J104" s="786"/>
      <c r="K104" s="786"/>
      <c r="L104" s="786"/>
      <c r="M104" s="795"/>
      <c r="N104" s="196"/>
      <c r="O104" s="781"/>
      <c r="P104" s="764"/>
      <c r="Q104" s="761"/>
    </row>
    <row r="105" spans="1:17">
      <c r="A105" s="810"/>
      <c r="B105" s="810"/>
      <c r="C105" s="811"/>
      <c r="D105" s="40" t="s">
        <v>167</v>
      </c>
      <c r="E105" s="54"/>
      <c r="F105" s="54"/>
      <c r="G105" s="224">
        <f t="shared" si="9"/>
        <v>0</v>
      </c>
      <c r="H105" s="202"/>
      <c r="I105" s="781"/>
      <c r="J105" s="786"/>
      <c r="K105" s="786"/>
      <c r="L105" s="786"/>
      <c r="M105" s="795"/>
      <c r="N105" s="196"/>
      <c r="O105" s="781"/>
      <c r="P105" s="764"/>
      <c r="Q105" s="761"/>
    </row>
    <row r="106" spans="1:17">
      <c r="A106" s="810"/>
      <c r="B106" s="810"/>
      <c r="C106" s="811"/>
      <c r="D106" s="40" t="s">
        <v>210</v>
      </c>
      <c r="E106" s="54"/>
      <c r="F106" s="54"/>
      <c r="G106" s="224">
        <f t="shared" si="9"/>
        <v>0</v>
      </c>
      <c r="H106" s="202"/>
      <c r="I106" s="781"/>
      <c r="J106" s="786"/>
      <c r="K106" s="786"/>
      <c r="L106" s="786"/>
      <c r="M106" s="795"/>
      <c r="N106" s="196"/>
      <c r="O106" s="781"/>
      <c r="P106" s="764"/>
      <c r="Q106" s="761"/>
    </row>
    <row r="107" spans="1:17">
      <c r="A107" s="810"/>
      <c r="B107" s="810"/>
      <c r="C107" s="811"/>
      <c r="D107" s="64" t="s">
        <v>249</v>
      </c>
      <c r="E107" s="59"/>
      <c r="F107" s="59"/>
      <c r="G107" s="225">
        <f t="shared" si="9"/>
        <v>0</v>
      </c>
      <c r="H107" s="202"/>
      <c r="I107" s="781"/>
      <c r="J107" s="786"/>
      <c r="K107" s="786"/>
      <c r="L107" s="786"/>
      <c r="M107" s="795"/>
      <c r="N107" s="196"/>
      <c r="O107" s="781"/>
      <c r="P107" s="764"/>
      <c r="Q107" s="761"/>
    </row>
    <row r="108" spans="1:17">
      <c r="A108" s="810"/>
      <c r="B108" s="810"/>
      <c r="C108" s="811"/>
      <c r="D108" s="65" t="s">
        <v>161</v>
      </c>
      <c r="E108" s="66">
        <f>SUM(E99:E107)</f>
        <v>1</v>
      </c>
      <c r="F108" s="66">
        <f>SUM(F99:F107)</f>
        <v>0</v>
      </c>
      <c r="G108" s="67">
        <f>SUM(E99:F107)</f>
        <v>1</v>
      </c>
      <c r="H108" s="205"/>
      <c r="I108" s="781"/>
      <c r="J108" s="786"/>
      <c r="K108" s="786"/>
      <c r="L108" s="786"/>
      <c r="M108" s="795"/>
      <c r="N108" s="196"/>
      <c r="O108" s="781"/>
      <c r="P108" s="765"/>
      <c r="Q108" s="762"/>
    </row>
    <row r="109" spans="1:17">
      <c r="A109" s="851">
        <v>11</v>
      </c>
      <c r="B109" s="782" t="s">
        <v>52</v>
      </c>
      <c r="C109" s="783" t="s">
        <v>53</v>
      </c>
      <c r="D109" s="36" t="s">
        <v>253</v>
      </c>
      <c r="E109" s="51"/>
      <c r="F109" s="51"/>
      <c r="G109" s="304">
        <f>SUM(E109:F109)</f>
        <v>0</v>
      </c>
      <c r="H109" s="308"/>
      <c r="I109" s="791" t="s">
        <v>12</v>
      </c>
      <c r="J109" s="790" t="s">
        <v>12</v>
      </c>
      <c r="K109" s="790" t="s">
        <v>12</v>
      </c>
      <c r="L109" s="790" t="s">
        <v>12</v>
      </c>
      <c r="M109" s="794"/>
      <c r="N109" s="246"/>
      <c r="O109" s="754" t="s">
        <v>12</v>
      </c>
      <c r="P109" s="751" t="s">
        <v>331</v>
      </c>
      <c r="Q109" s="775" t="s">
        <v>331</v>
      </c>
    </row>
    <row r="110" spans="1:17">
      <c r="A110" s="852"/>
      <c r="B110" s="782"/>
      <c r="C110" s="783"/>
      <c r="D110" s="37" t="s">
        <v>208</v>
      </c>
      <c r="E110" s="52"/>
      <c r="F110" s="52"/>
      <c r="G110" s="305">
        <f t="shared" ref="G110:G117" si="10">SUM(E110:F110)</f>
        <v>0</v>
      </c>
      <c r="H110" s="308"/>
      <c r="I110" s="791"/>
      <c r="J110" s="790"/>
      <c r="K110" s="790"/>
      <c r="L110" s="790"/>
      <c r="M110" s="794"/>
      <c r="N110" s="246"/>
      <c r="O110" s="755"/>
      <c r="P110" s="752"/>
      <c r="Q110" s="776"/>
    </row>
    <row r="111" spans="1:17">
      <c r="A111" s="852"/>
      <c r="B111" s="782"/>
      <c r="C111" s="783"/>
      <c r="D111" s="37" t="s">
        <v>247</v>
      </c>
      <c r="E111" s="52"/>
      <c r="F111" s="52">
        <v>0.24</v>
      </c>
      <c r="G111" s="305">
        <f t="shared" si="10"/>
        <v>0.24</v>
      </c>
      <c r="H111" s="308"/>
      <c r="I111" s="791"/>
      <c r="J111" s="790"/>
      <c r="K111" s="790"/>
      <c r="L111" s="790"/>
      <c r="M111" s="794"/>
      <c r="N111" s="246"/>
      <c r="O111" s="755"/>
      <c r="P111" s="752"/>
      <c r="Q111" s="776"/>
    </row>
    <row r="112" spans="1:17">
      <c r="A112" s="852"/>
      <c r="B112" s="782"/>
      <c r="C112" s="783"/>
      <c r="D112" s="37" t="s">
        <v>248</v>
      </c>
      <c r="E112" s="52"/>
      <c r="F112" s="52"/>
      <c r="G112" s="305">
        <f t="shared" si="10"/>
        <v>0</v>
      </c>
      <c r="H112" s="308"/>
      <c r="I112" s="791"/>
      <c r="J112" s="790"/>
      <c r="K112" s="790"/>
      <c r="L112" s="790"/>
      <c r="M112" s="794"/>
      <c r="N112" s="246"/>
      <c r="O112" s="755"/>
      <c r="P112" s="752"/>
      <c r="Q112" s="776"/>
    </row>
    <row r="113" spans="1:17">
      <c r="A113" s="852"/>
      <c r="B113" s="782"/>
      <c r="C113" s="783"/>
      <c r="D113" s="37" t="s">
        <v>232</v>
      </c>
      <c r="E113" s="52"/>
      <c r="F113" s="52"/>
      <c r="G113" s="305">
        <f t="shared" si="10"/>
        <v>0</v>
      </c>
      <c r="H113" s="308"/>
      <c r="I113" s="791"/>
      <c r="J113" s="790"/>
      <c r="K113" s="790"/>
      <c r="L113" s="790"/>
      <c r="M113" s="794"/>
      <c r="N113" s="246"/>
      <c r="O113" s="755"/>
      <c r="P113" s="752"/>
      <c r="Q113" s="776"/>
    </row>
    <row r="114" spans="1:17">
      <c r="A114" s="852"/>
      <c r="B114" s="782"/>
      <c r="C114" s="783"/>
      <c r="D114" s="37" t="s">
        <v>209</v>
      </c>
      <c r="E114" s="52">
        <v>0.54</v>
      </c>
      <c r="F114" s="52">
        <v>0.06</v>
      </c>
      <c r="G114" s="305">
        <f t="shared" si="10"/>
        <v>0.60000000000000009</v>
      </c>
      <c r="H114" s="308"/>
      <c r="I114" s="791"/>
      <c r="J114" s="790"/>
      <c r="K114" s="790"/>
      <c r="L114" s="790"/>
      <c r="M114" s="794"/>
      <c r="N114" s="246"/>
      <c r="O114" s="755"/>
      <c r="P114" s="752"/>
      <c r="Q114" s="776"/>
    </row>
    <row r="115" spans="1:17">
      <c r="A115" s="852"/>
      <c r="B115" s="782"/>
      <c r="C115" s="783"/>
      <c r="D115" s="37" t="s">
        <v>167</v>
      </c>
      <c r="E115" s="52"/>
      <c r="F115" s="52"/>
      <c r="G115" s="305">
        <f t="shared" si="10"/>
        <v>0</v>
      </c>
      <c r="H115" s="308"/>
      <c r="I115" s="791"/>
      <c r="J115" s="790"/>
      <c r="K115" s="790"/>
      <c r="L115" s="790"/>
      <c r="M115" s="794"/>
      <c r="N115" s="246"/>
      <c r="O115" s="755"/>
      <c r="P115" s="752"/>
      <c r="Q115" s="776"/>
    </row>
    <row r="116" spans="1:17">
      <c r="A116" s="852"/>
      <c r="B116" s="782"/>
      <c r="C116" s="783"/>
      <c r="D116" s="37" t="s">
        <v>210</v>
      </c>
      <c r="E116" s="52"/>
      <c r="F116" s="52"/>
      <c r="G116" s="305">
        <f t="shared" si="10"/>
        <v>0</v>
      </c>
      <c r="H116" s="308"/>
      <c r="I116" s="791"/>
      <c r="J116" s="790"/>
      <c r="K116" s="790"/>
      <c r="L116" s="790"/>
      <c r="M116" s="794"/>
      <c r="N116" s="246"/>
      <c r="O116" s="755"/>
      <c r="P116" s="752"/>
      <c r="Q116" s="776"/>
    </row>
    <row r="117" spans="1:17">
      <c r="A117" s="852"/>
      <c r="B117" s="782"/>
      <c r="C117" s="783"/>
      <c r="D117" s="37" t="s">
        <v>249</v>
      </c>
      <c r="E117" s="52"/>
      <c r="F117" s="52">
        <v>0.16</v>
      </c>
      <c r="G117" s="306">
        <f t="shared" si="10"/>
        <v>0.16</v>
      </c>
      <c r="H117" s="308"/>
      <c r="I117" s="791"/>
      <c r="J117" s="790"/>
      <c r="K117" s="790"/>
      <c r="L117" s="790"/>
      <c r="M117" s="794"/>
      <c r="N117" s="246"/>
      <c r="O117" s="755"/>
      <c r="P117" s="752"/>
      <c r="Q117" s="776"/>
    </row>
    <row r="118" spans="1:17">
      <c r="A118" s="852"/>
      <c r="B118" s="782"/>
      <c r="C118" s="783"/>
      <c r="D118" s="57" t="s">
        <v>161</v>
      </c>
      <c r="E118" s="68">
        <f>SUM(E109:E117)</f>
        <v>0.54</v>
      </c>
      <c r="F118" s="68">
        <f>SUM(F109:F117)</f>
        <v>0.45999999999999996</v>
      </c>
      <c r="G118" s="69">
        <f>SUM(E109:F117)</f>
        <v>1</v>
      </c>
      <c r="H118" s="251"/>
      <c r="I118" s="791"/>
      <c r="J118" s="790"/>
      <c r="K118" s="790"/>
      <c r="L118" s="790"/>
      <c r="M118" s="794"/>
      <c r="N118" s="246"/>
      <c r="O118" s="756"/>
      <c r="P118" s="753"/>
      <c r="Q118" s="777"/>
    </row>
    <row r="119" spans="1:17">
      <c r="A119" s="849">
        <v>12</v>
      </c>
      <c r="B119" s="804" t="s">
        <v>57</v>
      </c>
      <c r="C119" s="805" t="s">
        <v>58</v>
      </c>
      <c r="D119" s="39" t="s">
        <v>253</v>
      </c>
      <c r="E119" s="53"/>
      <c r="F119" s="53"/>
      <c r="G119" s="223">
        <f>SUM(E119:F119)</f>
        <v>0</v>
      </c>
      <c r="H119" s="202"/>
      <c r="I119" s="793" t="s">
        <v>110</v>
      </c>
      <c r="J119" s="792" t="s">
        <v>367</v>
      </c>
      <c r="K119" s="792" t="s">
        <v>110</v>
      </c>
      <c r="L119" s="792" t="s">
        <v>110</v>
      </c>
      <c r="M119" s="830" t="s">
        <v>110</v>
      </c>
      <c r="N119" s="246"/>
      <c r="O119" s="793" t="s">
        <v>6</v>
      </c>
      <c r="P119" s="824" t="s">
        <v>12</v>
      </c>
      <c r="Q119" s="827" t="s">
        <v>6</v>
      </c>
    </row>
    <row r="120" spans="1:17">
      <c r="A120" s="850"/>
      <c r="B120" s="804"/>
      <c r="C120" s="805"/>
      <c r="D120" s="40" t="s">
        <v>208</v>
      </c>
      <c r="E120" s="54"/>
      <c r="F120" s="54"/>
      <c r="G120" s="224">
        <f t="shared" ref="G120:G127" si="11">SUM(E120:F120)</f>
        <v>0</v>
      </c>
      <c r="H120" s="202"/>
      <c r="I120" s="793"/>
      <c r="J120" s="792"/>
      <c r="K120" s="792"/>
      <c r="L120" s="792"/>
      <c r="M120" s="830"/>
      <c r="N120" s="246"/>
      <c r="O120" s="793"/>
      <c r="P120" s="825"/>
      <c r="Q120" s="828"/>
    </row>
    <row r="121" spans="1:17">
      <c r="A121" s="850"/>
      <c r="B121" s="804"/>
      <c r="C121" s="805"/>
      <c r="D121" s="40" t="s">
        <v>247</v>
      </c>
      <c r="E121" s="54"/>
      <c r="F121" s="54"/>
      <c r="G121" s="224">
        <f t="shared" si="11"/>
        <v>0</v>
      </c>
      <c r="H121" s="202"/>
      <c r="I121" s="793"/>
      <c r="J121" s="792"/>
      <c r="K121" s="792"/>
      <c r="L121" s="792"/>
      <c r="M121" s="830"/>
      <c r="N121" s="246"/>
      <c r="O121" s="793"/>
      <c r="P121" s="825"/>
      <c r="Q121" s="828"/>
    </row>
    <row r="122" spans="1:17">
      <c r="A122" s="850"/>
      <c r="B122" s="804"/>
      <c r="C122" s="805"/>
      <c r="D122" s="40" t="s">
        <v>248</v>
      </c>
      <c r="E122" s="54"/>
      <c r="F122" s="54"/>
      <c r="G122" s="224">
        <f t="shared" si="11"/>
        <v>0</v>
      </c>
      <c r="H122" s="202"/>
      <c r="I122" s="793"/>
      <c r="J122" s="792"/>
      <c r="K122" s="792"/>
      <c r="L122" s="792"/>
      <c r="M122" s="830"/>
      <c r="N122" s="246"/>
      <c r="O122" s="793"/>
      <c r="P122" s="825"/>
      <c r="Q122" s="828"/>
    </row>
    <row r="123" spans="1:17">
      <c r="A123" s="850"/>
      <c r="B123" s="804"/>
      <c r="C123" s="805"/>
      <c r="D123" s="40" t="s">
        <v>232</v>
      </c>
      <c r="E123" s="54"/>
      <c r="F123" s="54"/>
      <c r="G123" s="224">
        <f t="shared" si="11"/>
        <v>0</v>
      </c>
      <c r="H123" s="202"/>
      <c r="I123" s="793"/>
      <c r="J123" s="792"/>
      <c r="K123" s="792"/>
      <c r="L123" s="792"/>
      <c r="M123" s="830"/>
      <c r="N123" s="246"/>
      <c r="O123" s="793"/>
      <c r="P123" s="825"/>
      <c r="Q123" s="828"/>
    </row>
    <row r="124" spans="1:17">
      <c r="A124" s="850"/>
      <c r="B124" s="804"/>
      <c r="C124" s="805"/>
      <c r="D124" s="40" t="s">
        <v>209</v>
      </c>
      <c r="E124" s="54"/>
      <c r="F124" s="54"/>
      <c r="G124" s="224">
        <f t="shared" si="11"/>
        <v>0</v>
      </c>
      <c r="H124" s="202"/>
      <c r="I124" s="793"/>
      <c r="J124" s="792"/>
      <c r="K124" s="792"/>
      <c r="L124" s="792"/>
      <c r="M124" s="830"/>
      <c r="N124" s="246"/>
      <c r="O124" s="793"/>
      <c r="P124" s="825"/>
      <c r="Q124" s="828"/>
    </row>
    <row r="125" spans="1:17">
      <c r="A125" s="850"/>
      <c r="B125" s="804"/>
      <c r="C125" s="805"/>
      <c r="D125" s="40" t="s">
        <v>167</v>
      </c>
      <c r="E125" s="54"/>
      <c r="F125" s="54"/>
      <c r="G125" s="224">
        <f t="shared" si="11"/>
        <v>0</v>
      </c>
      <c r="H125" s="202"/>
      <c r="I125" s="793"/>
      <c r="J125" s="792"/>
      <c r="K125" s="792"/>
      <c r="L125" s="792"/>
      <c r="M125" s="830"/>
      <c r="N125" s="246"/>
      <c r="O125" s="793"/>
      <c r="P125" s="825"/>
      <c r="Q125" s="828"/>
    </row>
    <row r="126" spans="1:17">
      <c r="A126" s="850"/>
      <c r="B126" s="804"/>
      <c r="C126" s="805"/>
      <c r="D126" s="40" t="s">
        <v>210</v>
      </c>
      <c r="E126" s="54"/>
      <c r="F126" s="54"/>
      <c r="G126" s="224">
        <f t="shared" si="11"/>
        <v>0</v>
      </c>
      <c r="H126" s="202"/>
      <c r="I126" s="793"/>
      <c r="J126" s="792"/>
      <c r="K126" s="792"/>
      <c r="L126" s="792"/>
      <c r="M126" s="830"/>
      <c r="N126" s="246"/>
      <c r="O126" s="793"/>
      <c r="P126" s="825"/>
      <c r="Q126" s="828"/>
    </row>
    <row r="127" spans="1:17">
      <c r="A127" s="850"/>
      <c r="B127" s="804"/>
      <c r="C127" s="805"/>
      <c r="D127" s="64" t="s">
        <v>249</v>
      </c>
      <c r="E127" s="59">
        <v>1</v>
      </c>
      <c r="F127" s="59"/>
      <c r="G127" s="225">
        <f t="shared" si="11"/>
        <v>1</v>
      </c>
      <c r="H127" s="202"/>
      <c r="I127" s="793"/>
      <c r="J127" s="792"/>
      <c r="K127" s="792"/>
      <c r="L127" s="792"/>
      <c r="M127" s="830"/>
      <c r="N127" s="246"/>
      <c r="O127" s="793"/>
      <c r="P127" s="825"/>
      <c r="Q127" s="828"/>
    </row>
    <row r="128" spans="1:17">
      <c r="A128" s="850"/>
      <c r="B128" s="804"/>
      <c r="C128" s="805"/>
      <c r="D128" s="65" t="s">
        <v>161</v>
      </c>
      <c r="E128" s="66">
        <f>SUM(E119:E127)</f>
        <v>1</v>
      </c>
      <c r="F128" s="66">
        <f>SUM(F119:F127)</f>
        <v>0</v>
      </c>
      <c r="G128" s="67">
        <f>SUM(E119:F127)</f>
        <v>1</v>
      </c>
      <c r="H128" s="251"/>
      <c r="I128" s="793"/>
      <c r="J128" s="792"/>
      <c r="K128" s="792"/>
      <c r="L128" s="792"/>
      <c r="M128" s="830"/>
      <c r="N128" s="246"/>
      <c r="O128" s="793"/>
      <c r="P128" s="826"/>
      <c r="Q128" s="829"/>
    </row>
    <row r="129" spans="1:17">
      <c r="A129" s="782">
        <v>13</v>
      </c>
      <c r="B129" s="782" t="s">
        <v>60</v>
      </c>
      <c r="C129" s="783" t="s">
        <v>61</v>
      </c>
      <c r="D129" s="36" t="s">
        <v>253</v>
      </c>
      <c r="E129" s="51"/>
      <c r="F129" s="51"/>
      <c r="G129" s="304">
        <f>SUM(E129:F129)</f>
        <v>0</v>
      </c>
      <c r="H129" s="308"/>
      <c r="I129" s="754" t="s">
        <v>12</v>
      </c>
      <c r="J129" s="751" t="s">
        <v>6</v>
      </c>
      <c r="K129" s="751" t="s">
        <v>12</v>
      </c>
      <c r="L129" s="751" t="s">
        <v>12</v>
      </c>
      <c r="M129" s="772"/>
      <c r="N129" s="246"/>
      <c r="O129" s="754" t="s">
        <v>12</v>
      </c>
      <c r="P129" s="751" t="s">
        <v>331</v>
      </c>
      <c r="Q129" s="775" t="s">
        <v>331</v>
      </c>
    </row>
    <row r="130" spans="1:17">
      <c r="A130" s="782"/>
      <c r="B130" s="782"/>
      <c r="C130" s="783"/>
      <c r="D130" s="37" t="s">
        <v>208</v>
      </c>
      <c r="E130" s="52"/>
      <c r="F130" s="52"/>
      <c r="G130" s="305">
        <f t="shared" ref="G130:G137" si="12">SUM(E130:F130)</f>
        <v>0</v>
      </c>
      <c r="H130" s="308"/>
      <c r="I130" s="755"/>
      <c r="J130" s="752"/>
      <c r="K130" s="752"/>
      <c r="L130" s="752"/>
      <c r="M130" s="773"/>
      <c r="N130" s="246"/>
      <c r="O130" s="755"/>
      <c r="P130" s="752"/>
      <c r="Q130" s="776"/>
    </row>
    <row r="131" spans="1:17">
      <c r="A131" s="782"/>
      <c r="B131" s="782"/>
      <c r="C131" s="783"/>
      <c r="D131" s="37" t="s">
        <v>247</v>
      </c>
      <c r="E131" s="52"/>
      <c r="F131" s="52"/>
      <c r="G131" s="305">
        <f t="shared" si="12"/>
        <v>0</v>
      </c>
      <c r="H131" s="308"/>
      <c r="I131" s="755"/>
      <c r="J131" s="752"/>
      <c r="K131" s="752"/>
      <c r="L131" s="752"/>
      <c r="M131" s="773"/>
      <c r="N131" s="246"/>
      <c r="O131" s="755"/>
      <c r="P131" s="752"/>
      <c r="Q131" s="776"/>
    </row>
    <row r="132" spans="1:17">
      <c r="A132" s="782"/>
      <c r="B132" s="782"/>
      <c r="C132" s="783"/>
      <c r="D132" s="37" t="s">
        <v>248</v>
      </c>
      <c r="E132" s="52"/>
      <c r="F132" s="52"/>
      <c r="G132" s="305">
        <f t="shared" si="12"/>
        <v>0</v>
      </c>
      <c r="H132" s="308"/>
      <c r="I132" s="755"/>
      <c r="J132" s="752"/>
      <c r="K132" s="752"/>
      <c r="L132" s="752"/>
      <c r="M132" s="773"/>
      <c r="N132" s="246"/>
      <c r="O132" s="755"/>
      <c r="P132" s="752"/>
      <c r="Q132" s="776"/>
    </row>
    <row r="133" spans="1:17">
      <c r="A133" s="782"/>
      <c r="B133" s="782"/>
      <c r="C133" s="783"/>
      <c r="D133" s="37" t="s">
        <v>232</v>
      </c>
      <c r="E133" s="52"/>
      <c r="F133" s="52"/>
      <c r="G133" s="305">
        <f t="shared" si="12"/>
        <v>0</v>
      </c>
      <c r="H133" s="308"/>
      <c r="I133" s="755"/>
      <c r="J133" s="752"/>
      <c r="K133" s="752"/>
      <c r="L133" s="752"/>
      <c r="M133" s="773"/>
      <c r="N133" s="246"/>
      <c r="O133" s="755"/>
      <c r="P133" s="752"/>
      <c r="Q133" s="776"/>
    </row>
    <row r="134" spans="1:17">
      <c r="A134" s="782"/>
      <c r="B134" s="782"/>
      <c r="C134" s="783"/>
      <c r="D134" s="37" t="s">
        <v>209</v>
      </c>
      <c r="E134" s="52"/>
      <c r="F134" s="52"/>
      <c r="G134" s="305">
        <f t="shared" si="12"/>
        <v>0</v>
      </c>
      <c r="H134" s="308"/>
      <c r="I134" s="755"/>
      <c r="J134" s="752"/>
      <c r="K134" s="752"/>
      <c r="L134" s="752"/>
      <c r="M134" s="773"/>
      <c r="N134" s="246"/>
      <c r="O134" s="755"/>
      <c r="P134" s="752"/>
      <c r="Q134" s="776"/>
    </row>
    <row r="135" spans="1:17">
      <c r="A135" s="782"/>
      <c r="B135" s="782"/>
      <c r="C135" s="783"/>
      <c r="D135" s="37" t="s">
        <v>167</v>
      </c>
      <c r="E135" s="52"/>
      <c r="F135" s="52"/>
      <c r="G135" s="305">
        <f t="shared" si="12"/>
        <v>0</v>
      </c>
      <c r="H135" s="308"/>
      <c r="I135" s="755"/>
      <c r="J135" s="752"/>
      <c r="K135" s="752"/>
      <c r="L135" s="752"/>
      <c r="M135" s="773"/>
      <c r="N135" s="246"/>
      <c r="O135" s="755"/>
      <c r="P135" s="752"/>
      <c r="Q135" s="776"/>
    </row>
    <row r="136" spans="1:17">
      <c r="A136" s="782"/>
      <c r="B136" s="782"/>
      <c r="C136" s="783"/>
      <c r="D136" s="37" t="s">
        <v>210</v>
      </c>
      <c r="E136" s="52"/>
      <c r="F136" s="52"/>
      <c r="G136" s="305">
        <f t="shared" si="12"/>
        <v>0</v>
      </c>
      <c r="H136" s="308"/>
      <c r="I136" s="755"/>
      <c r="J136" s="752"/>
      <c r="K136" s="752"/>
      <c r="L136" s="752"/>
      <c r="M136" s="773"/>
      <c r="N136" s="246"/>
      <c r="O136" s="755"/>
      <c r="P136" s="752"/>
      <c r="Q136" s="776"/>
    </row>
    <row r="137" spans="1:17">
      <c r="A137" s="782"/>
      <c r="B137" s="782"/>
      <c r="C137" s="783"/>
      <c r="D137" s="37" t="s">
        <v>249</v>
      </c>
      <c r="E137" s="52"/>
      <c r="F137" s="52">
        <v>1</v>
      </c>
      <c r="G137" s="306">
        <f t="shared" si="12"/>
        <v>1</v>
      </c>
      <c r="H137" s="308"/>
      <c r="I137" s="755"/>
      <c r="J137" s="752"/>
      <c r="K137" s="752"/>
      <c r="L137" s="752"/>
      <c r="M137" s="773"/>
      <c r="N137" s="246"/>
      <c r="O137" s="755"/>
      <c r="P137" s="752"/>
      <c r="Q137" s="776"/>
    </row>
    <row r="138" spans="1:17">
      <c r="A138" s="782"/>
      <c r="B138" s="782"/>
      <c r="C138" s="783"/>
      <c r="D138" s="57" t="s">
        <v>161</v>
      </c>
      <c r="E138" s="68">
        <f>SUM(E129:E137)</f>
        <v>0</v>
      </c>
      <c r="F138" s="68">
        <f>SUM(F129:F137)</f>
        <v>1</v>
      </c>
      <c r="G138" s="69">
        <f>SUM(E129:F137)</f>
        <v>1</v>
      </c>
      <c r="H138" s="251"/>
      <c r="I138" s="756"/>
      <c r="J138" s="753"/>
      <c r="K138" s="753"/>
      <c r="L138" s="753"/>
      <c r="M138" s="774"/>
      <c r="N138" s="246"/>
      <c r="O138" s="756"/>
      <c r="P138" s="753"/>
      <c r="Q138" s="777"/>
    </row>
    <row r="139" spans="1:17">
      <c r="A139" s="849">
        <v>14</v>
      </c>
      <c r="B139" s="784" t="s">
        <v>64</v>
      </c>
      <c r="C139" s="785" t="s">
        <v>65</v>
      </c>
      <c r="D139" s="39" t="s">
        <v>253</v>
      </c>
      <c r="E139" s="53"/>
      <c r="F139" s="53"/>
      <c r="G139" s="300">
        <f>SUM(E139:F139)</f>
        <v>0</v>
      </c>
      <c r="H139" s="301"/>
      <c r="I139" s="793" t="s">
        <v>12</v>
      </c>
      <c r="J139" s="792" t="s">
        <v>6</v>
      </c>
      <c r="K139" s="792" t="s">
        <v>12</v>
      </c>
      <c r="L139" s="792" t="s">
        <v>12</v>
      </c>
      <c r="M139" s="830"/>
      <c r="N139" s="246"/>
      <c r="O139" s="793" t="s">
        <v>12</v>
      </c>
      <c r="P139" s="824" t="s">
        <v>331</v>
      </c>
      <c r="Q139" s="827" t="s">
        <v>331</v>
      </c>
    </row>
    <row r="140" spans="1:17">
      <c r="A140" s="850"/>
      <c r="B140" s="784"/>
      <c r="C140" s="785"/>
      <c r="D140" s="40" t="s">
        <v>208</v>
      </c>
      <c r="E140" s="54"/>
      <c r="F140" s="54"/>
      <c r="G140" s="302">
        <f t="shared" ref="G140:G147" si="13">SUM(E140:F140)</f>
        <v>0</v>
      </c>
      <c r="H140" s="301"/>
      <c r="I140" s="793"/>
      <c r="J140" s="792"/>
      <c r="K140" s="792"/>
      <c r="L140" s="792"/>
      <c r="M140" s="830"/>
      <c r="N140" s="246"/>
      <c r="O140" s="793"/>
      <c r="P140" s="825"/>
      <c r="Q140" s="828"/>
    </row>
    <row r="141" spans="1:17">
      <c r="A141" s="850"/>
      <c r="B141" s="784"/>
      <c r="C141" s="785"/>
      <c r="D141" s="40" t="s">
        <v>247</v>
      </c>
      <c r="E141" s="54"/>
      <c r="F141" s="54"/>
      <c r="G141" s="302">
        <f t="shared" si="13"/>
        <v>0</v>
      </c>
      <c r="H141" s="301"/>
      <c r="I141" s="793"/>
      <c r="J141" s="792"/>
      <c r="K141" s="792"/>
      <c r="L141" s="792"/>
      <c r="M141" s="830"/>
      <c r="N141" s="246"/>
      <c r="O141" s="793"/>
      <c r="P141" s="825"/>
      <c r="Q141" s="828"/>
    </row>
    <row r="142" spans="1:17">
      <c r="A142" s="850"/>
      <c r="B142" s="784"/>
      <c r="C142" s="785"/>
      <c r="D142" s="40" t="s">
        <v>248</v>
      </c>
      <c r="E142" s="54"/>
      <c r="F142" s="54"/>
      <c r="G142" s="302">
        <f t="shared" si="13"/>
        <v>0</v>
      </c>
      <c r="H142" s="301"/>
      <c r="I142" s="793"/>
      <c r="J142" s="792"/>
      <c r="K142" s="792"/>
      <c r="L142" s="792"/>
      <c r="M142" s="830"/>
      <c r="N142" s="246"/>
      <c r="O142" s="793"/>
      <c r="P142" s="825"/>
      <c r="Q142" s="828"/>
    </row>
    <row r="143" spans="1:17">
      <c r="A143" s="850"/>
      <c r="B143" s="784"/>
      <c r="C143" s="785"/>
      <c r="D143" s="40" t="s">
        <v>232</v>
      </c>
      <c r="E143" s="54"/>
      <c r="F143" s="54"/>
      <c r="G143" s="302">
        <f t="shared" si="13"/>
        <v>0</v>
      </c>
      <c r="H143" s="301"/>
      <c r="I143" s="793"/>
      <c r="J143" s="792"/>
      <c r="K143" s="792"/>
      <c r="L143" s="792"/>
      <c r="M143" s="830"/>
      <c r="N143" s="246"/>
      <c r="O143" s="793"/>
      <c r="P143" s="825"/>
      <c r="Q143" s="828"/>
    </row>
    <row r="144" spans="1:17">
      <c r="A144" s="850"/>
      <c r="B144" s="784"/>
      <c r="C144" s="785"/>
      <c r="D144" s="40" t="s">
        <v>209</v>
      </c>
      <c r="E144" s="54"/>
      <c r="F144" s="54"/>
      <c r="G144" s="302">
        <f t="shared" si="13"/>
        <v>0</v>
      </c>
      <c r="H144" s="301"/>
      <c r="I144" s="793"/>
      <c r="J144" s="792"/>
      <c r="K144" s="792"/>
      <c r="L144" s="792"/>
      <c r="M144" s="830"/>
      <c r="N144" s="246"/>
      <c r="O144" s="793"/>
      <c r="P144" s="825"/>
      <c r="Q144" s="828"/>
    </row>
    <row r="145" spans="1:17">
      <c r="A145" s="850"/>
      <c r="B145" s="784"/>
      <c r="C145" s="785"/>
      <c r="D145" s="40" t="s">
        <v>167</v>
      </c>
      <c r="E145" s="54"/>
      <c r="F145" s="54"/>
      <c r="G145" s="302">
        <f t="shared" si="13"/>
        <v>0</v>
      </c>
      <c r="H145" s="301"/>
      <c r="I145" s="793"/>
      <c r="J145" s="792"/>
      <c r="K145" s="792"/>
      <c r="L145" s="792"/>
      <c r="M145" s="830"/>
      <c r="N145" s="246"/>
      <c r="O145" s="793"/>
      <c r="P145" s="825"/>
      <c r="Q145" s="828"/>
    </row>
    <row r="146" spans="1:17">
      <c r="A146" s="850"/>
      <c r="B146" s="784"/>
      <c r="C146" s="785"/>
      <c r="D146" s="40" t="s">
        <v>210</v>
      </c>
      <c r="E146" s="54"/>
      <c r="F146" s="54"/>
      <c r="G146" s="302">
        <f t="shared" si="13"/>
        <v>0</v>
      </c>
      <c r="H146" s="301"/>
      <c r="I146" s="793"/>
      <c r="J146" s="792"/>
      <c r="K146" s="792"/>
      <c r="L146" s="792"/>
      <c r="M146" s="830"/>
      <c r="N146" s="246"/>
      <c r="O146" s="793"/>
      <c r="P146" s="825"/>
      <c r="Q146" s="828"/>
    </row>
    <row r="147" spans="1:17">
      <c r="A147" s="850"/>
      <c r="B147" s="784"/>
      <c r="C147" s="785"/>
      <c r="D147" s="64" t="s">
        <v>249</v>
      </c>
      <c r="E147" s="59"/>
      <c r="F147" s="59">
        <v>1</v>
      </c>
      <c r="G147" s="303">
        <f t="shared" si="13"/>
        <v>1</v>
      </c>
      <c r="H147" s="301"/>
      <c r="I147" s="793"/>
      <c r="J147" s="792"/>
      <c r="K147" s="792"/>
      <c r="L147" s="792"/>
      <c r="M147" s="830"/>
      <c r="N147" s="246"/>
      <c r="O147" s="793"/>
      <c r="P147" s="825"/>
      <c r="Q147" s="828"/>
    </row>
    <row r="148" spans="1:17">
      <c r="A148" s="850"/>
      <c r="B148" s="784"/>
      <c r="C148" s="785"/>
      <c r="D148" s="65" t="s">
        <v>161</v>
      </c>
      <c r="E148" s="66">
        <f>SUM(E139:E147)</f>
        <v>0</v>
      </c>
      <c r="F148" s="66">
        <f>SUM(F139:F147)</f>
        <v>1</v>
      </c>
      <c r="G148" s="67">
        <f>SUM(E139:F147)</f>
        <v>1</v>
      </c>
      <c r="H148" s="251"/>
      <c r="I148" s="793"/>
      <c r="J148" s="792"/>
      <c r="K148" s="792"/>
      <c r="L148" s="792"/>
      <c r="M148" s="830"/>
      <c r="N148" s="246"/>
      <c r="O148" s="793"/>
      <c r="P148" s="826"/>
      <c r="Q148" s="829"/>
    </row>
    <row r="149" spans="1:17">
      <c r="A149" s="851">
        <v>15</v>
      </c>
      <c r="B149" s="782" t="s">
        <v>67</v>
      </c>
      <c r="C149" s="783" t="s">
        <v>68</v>
      </c>
      <c r="D149" s="36" t="s">
        <v>253</v>
      </c>
      <c r="E149" s="51"/>
      <c r="F149" s="51"/>
      <c r="G149" s="226">
        <f>SUM(E149:F149)</f>
        <v>0</v>
      </c>
      <c r="H149" s="202"/>
      <c r="I149" s="791" t="s">
        <v>6</v>
      </c>
      <c r="J149" s="788"/>
      <c r="K149" s="788"/>
      <c r="L149" s="788"/>
      <c r="M149" s="794"/>
      <c r="N149" s="246"/>
      <c r="O149" s="791" t="s">
        <v>6</v>
      </c>
      <c r="P149" s="751" t="s">
        <v>12</v>
      </c>
      <c r="Q149" s="775" t="s">
        <v>6</v>
      </c>
    </row>
    <row r="150" spans="1:17">
      <c r="A150" s="852"/>
      <c r="B150" s="782"/>
      <c r="C150" s="783"/>
      <c r="D150" s="37" t="s">
        <v>208</v>
      </c>
      <c r="E150" s="52"/>
      <c r="F150" s="52"/>
      <c r="G150" s="227">
        <f t="shared" ref="G150:G157" si="14">SUM(E150:F150)</f>
        <v>0</v>
      </c>
      <c r="H150" s="202"/>
      <c r="I150" s="791"/>
      <c r="J150" s="788"/>
      <c r="K150" s="788"/>
      <c r="L150" s="788"/>
      <c r="M150" s="794"/>
      <c r="N150" s="246"/>
      <c r="O150" s="791"/>
      <c r="P150" s="752"/>
      <c r="Q150" s="776"/>
    </row>
    <row r="151" spans="1:17">
      <c r="A151" s="852"/>
      <c r="B151" s="782"/>
      <c r="C151" s="783"/>
      <c r="D151" s="37" t="s">
        <v>247</v>
      </c>
      <c r="E151" s="52"/>
      <c r="F151" s="52"/>
      <c r="G151" s="227">
        <f t="shared" si="14"/>
        <v>0</v>
      </c>
      <c r="H151" s="202"/>
      <c r="I151" s="791"/>
      <c r="J151" s="788"/>
      <c r="K151" s="788"/>
      <c r="L151" s="788"/>
      <c r="M151" s="794"/>
      <c r="N151" s="246"/>
      <c r="O151" s="791"/>
      <c r="P151" s="752"/>
      <c r="Q151" s="776"/>
    </row>
    <row r="152" spans="1:17">
      <c r="A152" s="852"/>
      <c r="B152" s="782"/>
      <c r="C152" s="783"/>
      <c r="D152" s="37" t="s">
        <v>248</v>
      </c>
      <c r="E152" s="52"/>
      <c r="F152" s="52">
        <v>1</v>
      </c>
      <c r="G152" s="227">
        <f t="shared" si="14"/>
        <v>1</v>
      </c>
      <c r="H152" s="202"/>
      <c r="I152" s="791"/>
      <c r="J152" s="788"/>
      <c r="K152" s="788"/>
      <c r="L152" s="788"/>
      <c r="M152" s="794"/>
      <c r="N152" s="246"/>
      <c r="O152" s="791"/>
      <c r="P152" s="752"/>
      <c r="Q152" s="776"/>
    </row>
    <row r="153" spans="1:17">
      <c r="A153" s="852"/>
      <c r="B153" s="782"/>
      <c r="C153" s="783"/>
      <c r="D153" s="37" t="s">
        <v>232</v>
      </c>
      <c r="E153" s="52"/>
      <c r="F153" s="52"/>
      <c r="G153" s="227">
        <f t="shared" si="14"/>
        <v>0</v>
      </c>
      <c r="H153" s="202"/>
      <c r="I153" s="791"/>
      <c r="J153" s="788"/>
      <c r="K153" s="788"/>
      <c r="L153" s="788"/>
      <c r="M153" s="794"/>
      <c r="N153" s="246"/>
      <c r="O153" s="791"/>
      <c r="P153" s="752"/>
      <c r="Q153" s="776"/>
    </row>
    <row r="154" spans="1:17">
      <c r="A154" s="852"/>
      <c r="B154" s="782"/>
      <c r="C154" s="783"/>
      <c r="D154" s="37" t="s">
        <v>209</v>
      </c>
      <c r="E154" s="52"/>
      <c r="F154" s="52"/>
      <c r="G154" s="227">
        <f t="shared" si="14"/>
        <v>0</v>
      </c>
      <c r="H154" s="202"/>
      <c r="I154" s="791"/>
      <c r="J154" s="788"/>
      <c r="K154" s="788"/>
      <c r="L154" s="788"/>
      <c r="M154" s="794"/>
      <c r="N154" s="246"/>
      <c r="O154" s="791"/>
      <c r="P154" s="752"/>
      <c r="Q154" s="776"/>
    </row>
    <row r="155" spans="1:17">
      <c r="A155" s="852"/>
      <c r="B155" s="782"/>
      <c r="C155" s="783"/>
      <c r="D155" s="37" t="s">
        <v>167</v>
      </c>
      <c r="E155" s="52"/>
      <c r="F155" s="52"/>
      <c r="G155" s="227">
        <f t="shared" si="14"/>
        <v>0</v>
      </c>
      <c r="H155" s="202"/>
      <c r="I155" s="791"/>
      <c r="J155" s="788"/>
      <c r="K155" s="788"/>
      <c r="L155" s="788"/>
      <c r="M155" s="794"/>
      <c r="N155" s="246"/>
      <c r="O155" s="791"/>
      <c r="P155" s="752"/>
      <c r="Q155" s="776"/>
    </row>
    <row r="156" spans="1:17">
      <c r="A156" s="852"/>
      <c r="B156" s="782"/>
      <c r="C156" s="783"/>
      <c r="D156" s="37" t="s">
        <v>210</v>
      </c>
      <c r="E156" s="52"/>
      <c r="F156" s="52"/>
      <c r="G156" s="227">
        <f t="shared" si="14"/>
        <v>0</v>
      </c>
      <c r="H156" s="202"/>
      <c r="I156" s="791"/>
      <c r="J156" s="788"/>
      <c r="K156" s="788"/>
      <c r="L156" s="788"/>
      <c r="M156" s="794"/>
      <c r="N156" s="246"/>
      <c r="O156" s="791"/>
      <c r="P156" s="752"/>
      <c r="Q156" s="776"/>
    </row>
    <row r="157" spans="1:17">
      <c r="A157" s="852"/>
      <c r="B157" s="782"/>
      <c r="C157" s="783"/>
      <c r="D157" s="55" t="s">
        <v>249</v>
      </c>
      <c r="E157" s="56"/>
      <c r="F157" s="56"/>
      <c r="G157" s="228">
        <f t="shared" si="14"/>
        <v>0</v>
      </c>
      <c r="H157" s="202"/>
      <c r="I157" s="791"/>
      <c r="J157" s="788"/>
      <c r="K157" s="788"/>
      <c r="L157" s="788"/>
      <c r="M157" s="794"/>
      <c r="N157" s="246"/>
      <c r="O157" s="791"/>
      <c r="P157" s="752"/>
      <c r="Q157" s="776"/>
    </row>
    <row r="158" spans="1:17">
      <c r="A158" s="852"/>
      <c r="B158" s="782"/>
      <c r="C158" s="783"/>
      <c r="D158" s="57" t="s">
        <v>161</v>
      </c>
      <c r="E158" s="68">
        <f>SUM(E149:E157)</f>
        <v>0</v>
      </c>
      <c r="F158" s="68">
        <f>SUM(F149:F157)</f>
        <v>1</v>
      </c>
      <c r="G158" s="538">
        <f>SUM(E149:F157)</f>
        <v>1</v>
      </c>
      <c r="H158" s="251"/>
      <c r="I158" s="791"/>
      <c r="J158" s="788"/>
      <c r="K158" s="788"/>
      <c r="L158" s="788"/>
      <c r="M158" s="794"/>
      <c r="N158" s="246"/>
      <c r="O158" s="791"/>
      <c r="P158" s="753"/>
      <c r="Q158" s="777"/>
    </row>
    <row r="159" spans="1:17">
      <c r="A159" s="784">
        <v>16</v>
      </c>
      <c r="B159" s="784" t="s">
        <v>72</v>
      </c>
      <c r="C159" s="785" t="s">
        <v>73</v>
      </c>
      <c r="D159" s="694" t="s">
        <v>253</v>
      </c>
      <c r="E159" s="695"/>
      <c r="F159" s="695">
        <v>0.39153769999999999</v>
      </c>
      <c r="G159" s="696">
        <f>SUM(E159:F159)</f>
        <v>0.39153769999999999</v>
      </c>
      <c r="H159" s="202"/>
      <c r="I159" s="781" t="s">
        <v>12</v>
      </c>
      <c r="J159" s="786" t="s">
        <v>12</v>
      </c>
      <c r="K159" s="786" t="s">
        <v>12</v>
      </c>
      <c r="L159" s="786" t="s">
        <v>12</v>
      </c>
      <c r="M159" s="831" t="s">
        <v>398</v>
      </c>
      <c r="N159" s="196"/>
      <c r="O159" s="781" t="s">
        <v>12</v>
      </c>
      <c r="P159" s="763" t="s">
        <v>331</v>
      </c>
      <c r="Q159" s="760" t="s">
        <v>331</v>
      </c>
    </row>
    <row r="160" spans="1:17">
      <c r="A160" s="784"/>
      <c r="B160" s="784"/>
      <c r="C160" s="785"/>
      <c r="D160" s="697" t="s">
        <v>208</v>
      </c>
      <c r="E160" s="698"/>
      <c r="F160" s="698">
        <v>0.56621109999999997</v>
      </c>
      <c r="G160" s="699">
        <f t="shared" ref="G160:G167" si="15">SUM(E160:F160)</f>
        <v>0.56621109999999997</v>
      </c>
      <c r="H160" s="202"/>
      <c r="I160" s="781"/>
      <c r="J160" s="786"/>
      <c r="K160" s="786"/>
      <c r="L160" s="786"/>
      <c r="M160" s="831"/>
      <c r="N160" s="196"/>
      <c r="O160" s="781"/>
      <c r="P160" s="764"/>
      <c r="Q160" s="761"/>
    </row>
    <row r="161" spans="1:17">
      <c r="A161" s="784"/>
      <c r="B161" s="784"/>
      <c r="C161" s="785"/>
      <c r="D161" s="697" t="s">
        <v>247</v>
      </c>
      <c r="E161" s="698"/>
      <c r="F161" s="698"/>
      <c r="G161" s="699">
        <f t="shared" si="15"/>
        <v>0</v>
      </c>
      <c r="H161" s="202"/>
      <c r="I161" s="781"/>
      <c r="J161" s="786"/>
      <c r="K161" s="786"/>
      <c r="L161" s="786"/>
      <c r="M161" s="831"/>
      <c r="N161" s="196"/>
      <c r="O161" s="781"/>
      <c r="P161" s="764"/>
      <c r="Q161" s="761"/>
    </row>
    <row r="162" spans="1:17">
      <c r="A162" s="784"/>
      <c r="B162" s="784"/>
      <c r="C162" s="785"/>
      <c r="D162" s="697" t="s">
        <v>248</v>
      </c>
      <c r="E162" s="698"/>
      <c r="F162" s="698">
        <v>1.22513E-2</v>
      </c>
      <c r="G162" s="699">
        <f t="shared" si="15"/>
        <v>1.22513E-2</v>
      </c>
      <c r="H162" s="202"/>
      <c r="I162" s="781"/>
      <c r="J162" s="786"/>
      <c r="K162" s="786"/>
      <c r="L162" s="786"/>
      <c r="M162" s="831"/>
      <c r="N162" s="196"/>
      <c r="O162" s="781"/>
      <c r="P162" s="764"/>
      <c r="Q162" s="761"/>
    </row>
    <row r="163" spans="1:17">
      <c r="A163" s="784"/>
      <c r="B163" s="784"/>
      <c r="C163" s="785"/>
      <c r="D163" s="697" t="s">
        <v>232</v>
      </c>
      <c r="E163" s="698"/>
      <c r="F163" s="698"/>
      <c r="G163" s="699">
        <f t="shared" si="15"/>
        <v>0</v>
      </c>
      <c r="H163" s="202"/>
      <c r="I163" s="781"/>
      <c r="J163" s="786"/>
      <c r="K163" s="786"/>
      <c r="L163" s="786"/>
      <c r="M163" s="831"/>
      <c r="N163" s="196"/>
      <c r="O163" s="781"/>
      <c r="P163" s="764"/>
      <c r="Q163" s="761"/>
    </row>
    <row r="164" spans="1:17">
      <c r="A164" s="784"/>
      <c r="B164" s="784"/>
      <c r="C164" s="785"/>
      <c r="D164" s="697" t="s">
        <v>209</v>
      </c>
      <c r="E164" s="698">
        <v>1.9386799999999999E-2</v>
      </c>
      <c r="F164" s="698"/>
      <c r="G164" s="699">
        <f t="shared" si="15"/>
        <v>1.9386799999999999E-2</v>
      </c>
      <c r="H164" s="202"/>
      <c r="I164" s="781"/>
      <c r="J164" s="786"/>
      <c r="K164" s="786"/>
      <c r="L164" s="786"/>
      <c r="M164" s="831"/>
      <c r="N164" s="196"/>
      <c r="O164" s="781"/>
      <c r="P164" s="764"/>
      <c r="Q164" s="761"/>
    </row>
    <row r="165" spans="1:17">
      <c r="A165" s="784"/>
      <c r="B165" s="784"/>
      <c r="C165" s="785"/>
      <c r="D165" s="697" t="s">
        <v>167</v>
      </c>
      <c r="E165" s="698"/>
      <c r="F165" s="698">
        <v>4.0201000000000004E-3</v>
      </c>
      <c r="G165" s="699">
        <f t="shared" si="15"/>
        <v>4.0201000000000004E-3</v>
      </c>
      <c r="H165" s="202"/>
      <c r="I165" s="781"/>
      <c r="J165" s="786"/>
      <c r="K165" s="786"/>
      <c r="L165" s="786"/>
      <c r="M165" s="831"/>
      <c r="N165" s="196"/>
      <c r="O165" s="781"/>
      <c r="P165" s="764"/>
      <c r="Q165" s="761"/>
    </row>
    <row r="166" spans="1:17">
      <c r="A166" s="784"/>
      <c r="B166" s="784"/>
      <c r="C166" s="785"/>
      <c r="D166" s="697" t="s">
        <v>210</v>
      </c>
      <c r="E166" s="698"/>
      <c r="F166" s="698"/>
      <c r="G166" s="699">
        <f t="shared" si="15"/>
        <v>0</v>
      </c>
      <c r="H166" s="202"/>
      <c r="I166" s="781"/>
      <c r="J166" s="786"/>
      <c r="K166" s="786"/>
      <c r="L166" s="786"/>
      <c r="M166" s="831"/>
      <c r="N166" s="196"/>
      <c r="O166" s="781"/>
      <c r="P166" s="764"/>
      <c r="Q166" s="761"/>
    </row>
    <row r="167" spans="1:17">
      <c r="A167" s="784"/>
      <c r="B167" s="784"/>
      <c r="C167" s="785"/>
      <c r="D167" s="697" t="s">
        <v>249</v>
      </c>
      <c r="E167" s="698"/>
      <c r="F167" s="698">
        <v>6.5928999999999996E-3</v>
      </c>
      <c r="G167" s="700">
        <f t="shared" si="15"/>
        <v>6.5928999999999996E-3</v>
      </c>
      <c r="H167" s="202"/>
      <c r="I167" s="781"/>
      <c r="J167" s="786"/>
      <c r="K167" s="786"/>
      <c r="L167" s="786"/>
      <c r="M167" s="831"/>
      <c r="N167" s="196"/>
      <c r="O167" s="781"/>
      <c r="P167" s="764"/>
      <c r="Q167" s="761"/>
    </row>
    <row r="168" spans="1:17">
      <c r="A168" s="784"/>
      <c r="B168" s="784"/>
      <c r="C168" s="785"/>
      <c r="D168" s="701" t="s">
        <v>161</v>
      </c>
      <c r="E168" s="702">
        <f>SUM(E159:E167)</f>
        <v>1.9386799999999999E-2</v>
      </c>
      <c r="F168" s="702">
        <f>SUM(F159:F167)</f>
        <v>0.9806130999999999</v>
      </c>
      <c r="G168" s="703">
        <f>SUM(E159:F167)</f>
        <v>0.99999989999999994</v>
      </c>
      <c r="H168" s="205"/>
      <c r="I168" s="781"/>
      <c r="J168" s="786"/>
      <c r="K168" s="786"/>
      <c r="L168" s="786"/>
      <c r="M168" s="831"/>
      <c r="N168" s="196"/>
      <c r="O168" s="781"/>
      <c r="P168" s="765"/>
      <c r="Q168" s="762"/>
    </row>
    <row r="169" spans="1:17">
      <c r="A169" s="851">
        <v>17</v>
      </c>
      <c r="B169" s="782" t="s">
        <v>77</v>
      </c>
      <c r="C169" s="783" t="s">
        <v>78</v>
      </c>
      <c r="D169" s="36" t="s">
        <v>253</v>
      </c>
      <c r="E169" s="51"/>
      <c r="F169" s="51"/>
      <c r="G169" s="304">
        <f>SUM(E169:F169)</f>
        <v>0</v>
      </c>
      <c r="H169" s="308"/>
      <c r="I169" s="791" t="s">
        <v>6</v>
      </c>
      <c r="J169" s="790" t="s">
        <v>332</v>
      </c>
      <c r="K169" s="790" t="s">
        <v>6</v>
      </c>
      <c r="L169" s="790" t="s">
        <v>6</v>
      </c>
      <c r="M169" s="823" t="s">
        <v>420</v>
      </c>
      <c r="N169" s="173"/>
      <c r="O169" s="791" t="s">
        <v>12</v>
      </c>
      <c r="P169" s="751" t="s">
        <v>331</v>
      </c>
      <c r="Q169" s="775" t="s">
        <v>331</v>
      </c>
    </row>
    <row r="170" spans="1:17">
      <c r="A170" s="852"/>
      <c r="B170" s="782"/>
      <c r="C170" s="783"/>
      <c r="D170" s="37" t="s">
        <v>208</v>
      </c>
      <c r="E170" s="52"/>
      <c r="F170" s="52"/>
      <c r="G170" s="305">
        <f t="shared" ref="G170:G177" si="16">SUM(E170:F170)</f>
        <v>0</v>
      </c>
      <c r="H170" s="308"/>
      <c r="I170" s="791"/>
      <c r="J170" s="790"/>
      <c r="K170" s="790"/>
      <c r="L170" s="790"/>
      <c r="M170" s="823"/>
      <c r="N170" s="173"/>
      <c r="O170" s="791"/>
      <c r="P170" s="752"/>
      <c r="Q170" s="776"/>
    </row>
    <row r="171" spans="1:17">
      <c r="A171" s="852"/>
      <c r="B171" s="782"/>
      <c r="C171" s="783"/>
      <c r="D171" s="37" t="s">
        <v>247</v>
      </c>
      <c r="E171" s="52">
        <v>0.5333</v>
      </c>
      <c r="F171" s="52"/>
      <c r="G171" s="305">
        <f t="shared" si="16"/>
        <v>0.5333</v>
      </c>
      <c r="H171" s="308"/>
      <c r="I171" s="791"/>
      <c r="J171" s="790"/>
      <c r="K171" s="790"/>
      <c r="L171" s="790"/>
      <c r="M171" s="823"/>
      <c r="N171" s="173"/>
      <c r="O171" s="791"/>
      <c r="P171" s="752"/>
      <c r="Q171" s="776"/>
    </row>
    <row r="172" spans="1:17">
      <c r="A172" s="852"/>
      <c r="B172" s="782"/>
      <c r="C172" s="783"/>
      <c r="D172" s="37" t="s">
        <v>248</v>
      </c>
      <c r="E172" s="52">
        <v>0.4667</v>
      </c>
      <c r="F172" s="52"/>
      <c r="G172" s="305">
        <f t="shared" si="16"/>
        <v>0.4667</v>
      </c>
      <c r="H172" s="308"/>
      <c r="I172" s="791"/>
      <c r="J172" s="790"/>
      <c r="K172" s="790"/>
      <c r="L172" s="790"/>
      <c r="M172" s="823"/>
      <c r="N172" s="173"/>
      <c r="O172" s="791"/>
      <c r="P172" s="752"/>
      <c r="Q172" s="776"/>
    </row>
    <row r="173" spans="1:17">
      <c r="A173" s="852"/>
      <c r="B173" s="782"/>
      <c r="C173" s="783"/>
      <c r="D173" s="37" t="s">
        <v>232</v>
      </c>
      <c r="E173" s="52"/>
      <c r="F173" s="52"/>
      <c r="G173" s="305">
        <f t="shared" si="16"/>
        <v>0</v>
      </c>
      <c r="H173" s="308"/>
      <c r="I173" s="791"/>
      <c r="J173" s="790"/>
      <c r="K173" s="790"/>
      <c r="L173" s="790"/>
      <c r="M173" s="823"/>
      <c r="N173" s="173"/>
      <c r="O173" s="791"/>
      <c r="P173" s="752"/>
      <c r="Q173" s="776"/>
    </row>
    <row r="174" spans="1:17">
      <c r="A174" s="852"/>
      <c r="B174" s="782"/>
      <c r="C174" s="783"/>
      <c r="D174" s="37" t="s">
        <v>209</v>
      </c>
      <c r="E174" s="52"/>
      <c r="F174" s="52"/>
      <c r="G174" s="305">
        <f t="shared" si="16"/>
        <v>0</v>
      </c>
      <c r="H174" s="308"/>
      <c r="I174" s="791"/>
      <c r="J174" s="790"/>
      <c r="K174" s="790"/>
      <c r="L174" s="790"/>
      <c r="M174" s="823"/>
      <c r="N174" s="173"/>
      <c r="O174" s="791"/>
      <c r="P174" s="752"/>
      <c r="Q174" s="776"/>
    </row>
    <row r="175" spans="1:17">
      <c r="A175" s="852"/>
      <c r="B175" s="782"/>
      <c r="C175" s="783"/>
      <c r="D175" s="37" t="s">
        <v>167</v>
      </c>
      <c r="E175" s="52"/>
      <c r="F175" s="52"/>
      <c r="G175" s="305">
        <f t="shared" si="16"/>
        <v>0</v>
      </c>
      <c r="H175" s="308"/>
      <c r="I175" s="791"/>
      <c r="J175" s="790"/>
      <c r="K175" s="790"/>
      <c r="L175" s="790"/>
      <c r="M175" s="823"/>
      <c r="N175" s="173"/>
      <c r="O175" s="791"/>
      <c r="P175" s="752"/>
      <c r="Q175" s="776"/>
    </row>
    <row r="176" spans="1:17">
      <c r="A176" s="852"/>
      <c r="B176" s="782"/>
      <c r="C176" s="783"/>
      <c r="D176" s="37" t="s">
        <v>210</v>
      </c>
      <c r="E176" s="52"/>
      <c r="F176" s="52"/>
      <c r="G176" s="305">
        <f t="shared" si="16"/>
        <v>0</v>
      </c>
      <c r="H176" s="308"/>
      <c r="I176" s="791"/>
      <c r="J176" s="790"/>
      <c r="K176" s="790"/>
      <c r="L176" s="790"/>
      <c r="M176" s="823"/>
      <c r="N176" s="173"/>
      <c r="O176" s="791"/>
      <c r="P176" s="752"/>
      <c r="Q176" s="776"/>
    </row>
    <row r="177" spans="1:17">
      <c r="A177" s="852"/>
      <c r="B177" s="782"/>
      <c r="C177" s="783"/>
      <c r="D177" s="55" t="s">
        <v>249</v>
      </c>
      <c r="E177" s="56"/>
      <c r="F177" s="56"/>
      <c r="G177" s="306">
        <f t="shared" si="16"/>
        <v>0</v>
      </c>
      <c r="H177" s="308"/>
      <c r="I177" s="791"/>
      <c r="J177" s="790"/>
      <c r="K177" s="790"/>
      <c r="L177" s="790"/>
      <c r="M177" s="823"/>
      <c r="N177" s="173"/>
      <c r="O177" s="791"/>
      <c r="P177" s="752"/>
      <c r="Q177" s="776"/>
    </row>
    <row r="178" spans="1:17">
      <c r="A178" s="852"/>
      <c r="B178" s="782"/>
      <c r="C178" s="783"/>
      <c r="D178" s="57" t="s">
        <v>161</v>
      </c>
      <c r="E178" s="68">
        <f>SUM(E169:E177)</f>
        <v>1</v>
      </c>
      <c r="F178" s="68">
        <f>SUM(F169:F177)</f>
        <v>0</v>
      </c>
      <c r="G178" s="538">
        <f>SUM(E169:F177)</f>
        <v>1</v>
      </c>
      <c r="H178" s="251"/>
      <c r="I178" s="791"/>
      <c r="J178" s="790"/>
      <c r="K178" s="790"/>
      <c r="L178" s="790"/>
      <c r="M178" s="823"/>
      <c r="N178" s="173"/>
      <c r="O178" s="791"/>
      <c r="P178" s="753"/>
      <c r="Q178" s="777"/>
    </row>
    <row r="179" spans="1:17">
      <c r="A179" s="784">
        <v>18</v>
      </c>
      <c r="B179" s="784" t="s">
        <v>81</v>
      </c>
      <c r="C179" s="785" t="s">
        <v>213</v>
      </c>
      <c r="D179" s="694" t="s">
        <v>253</v>
      </c>
      <c r="E179" s="695"/>
      <c r="F179" s="695"/>
      <c r="G179" s="696">
        <f>SUM(E179:F179)</f>
        <v>0</v>
      </c>
      <c r="H179" s="202"/>
      <c r="I179" s="781"/>
      <c r="J179" s="786"/>
      <c r="K179" s="786"/>
      <c r="L179" s="786"/>
      <c r="M179" s="778"/>
      <c r="N179" s="196"/>
      <c r="O179" s="781"/>
      <c r="P179" s="763"/>
      <c r="Q179" s="760"/>
    </row>
    <row r="180" spans="1:17">
      <c r="A180" s="784"/>
      <c r="B180" s="784"/>
      <c r="C180" s="785"/>
      <c r="D180" s="697" t="s">
        <v>208</v>
      </c>
      <c r="E180" s="698"/>
      <c r="F180" s="698"/>
      <c r="G180" s="699">
        <f t="shared" ref="G180:G187" si="17">SUM(E180:F180)</f>
        <v>0</v>
      </c>
      <c r="H180" s="202"/>
      <c r="I180" s="781"/>
      <c r="J180" s="786"/>
      <c r="K180" s="786"/>
      <c r="L180" s="786"/>
      <c r="M180" s="778"/>
      <c r="N180" s="196"/>
      <c r="O180" s="781"/>
      <c r="P180" s="764"/>
      <c r="Q180" s="761"/>
    </row>
    <row r="181" spans="1:17">
      <c r="A181" s="784"/>
      <c r="B181" s="784"/>
      <c r="C181" s="785"/>
      <c r="D181" s="697" t="s">
        <v>247</v>
      </c>
      <c r="E181" s="698"/>
      <c r="F181" s="698"/>
      <c r="G181" s="699">
        <f t="shared" si="17"/>
        <v>0</v>
      </c>
      <c r="H181" s="202"/>
      <c r="I181" s="781"/>
      <c r="J181" s="786"/>
      <c r="K181" s="786"/>
      <c r="L181" s="786"/>
      <c r="M181" s="778"/>
      <c r="N181" s="196"/>
      <c r="O181" s="781"/>
      <c r="P181" s="764"/>
      <c r="Q181" s="761"/>
    </row>
    <row r="182" spans="1:17">
      <c r="A182" s="784"/>
      <c r="B182" s="784"/>
      <c r="C182" s="785"/>
      <c r="D182" s="697" t="s">
        <v>248</v>
      </c>
      <c r="E182" s="698"/>
      <c r="F182" s="698"/>
      <c r="G182" s="699">
        <f t="shared" si="17"/>
        <v>0</v>
      </c>
      <c r="H182" s="202"/>
      <c r="I182" s="781"/>
      <c r="J182" s="786"/>
      <c r="K182" s="786"/>
      <c r="L182" s="786"/>
      <c r="M182" s="778"/>
      <c r="N182" s="196"/>
      <c r="O182" s="781"/>
      <c r="P182" s="764"/>
      <c r="Q182" s="761"/>
    </row>
    <row r="183" spans="1:17">
      <c r="A183" s="784"/>
      <c r="B183" s="784"/>
      <c r="C183" s="785"/>
      <c r="D183" s="697" t="s">
        <v>232</v>
      </c>
      <c r="E183" s="698"/>
      <c r="F183" s="698"/>
      <c r="G183" s="699">
        <f t="shared" si="17"/>
        <v>0</v>
      </c>
      <c r="H183" s="202"/>
      <c r="I183" s="781"/>
      <c r="J183" s="786"/>
      <c r="K183" s="786"/>
      <c r="L183" s="786"/>
      <c r="M183" s="778"/>
      <c r="N183" s="196"/>
      <c r="O183" s="781"/>
      <c r="P183" s="764"/>
      <c r="Q183" s="761"/>
    </row>
    <row r="184" spans="1:17">
      <c r="A184" s="784"/>
      <c r="B184" s="784"/>
      <c r="C184" s="785"/>
      <c r="D184" s="697" t="s">
        <v>209</v>
      </c>
      <c r="E184" s="698"/>
      <c r="F184" s="698"/>
      <c r="G184" s="699">
        <f t="shared" si="17"/>
        <v>0</v>
      </c>
      <c r="H184" s="202"/>
      <c r="I184" s="781"/>
      <c r="J184" s="786"/>
      <c r="K184" s="786"/>
      <c r="L184" s="786"/>
      <c r="M184" s="778"/>
      <c r="N184" s="196"/>
      <c r="O184" s="781"/>
      <c r="P184" s="764"/>
      <c r="Q184" s="761"/>
    </row>
    <row r="185" spans="1:17">
      <c r="A185" s="784"/>
      <c r="B185" s="784"/>
      <c r="C185" s="785"/>
      <c r="D185" s="697" t="s">
        <v>167</v>
      </c>
      <c r="E185" s="698"/>
      <c r="F185" s="698"/>
      <c r="G185" s="699">
        <f t="shared" si="17"/>
        <v>0</v>
      </c>
      <c r="H185" s="202"/>
      <c r="I185" s="781"/>
      <c r="J185" s="786"/>
      <c r="K185" s="786"/>
      <c r="L185" s="786"/>
      <c r="M185" s="778"/>
      <c r="N185" s="196"/>
      <c r="O185" s="781"/>
      <c r="P185" s="764"/>
      <c r="Q185" s="761"/>
    </row>
    <row r="186" spans="1:17">
      <c r="A186" s="784"/>
      <c r="B186" s="784"/>
      <c r="C186" s="785"/>
      <c r="D186" s="697" t="s">
        <v>210</v>
      </c>
      <c r="E186" s="698"/>
      <c r="F186" s="698"/>
      <c r="G186" s="699">
        <f t="shared" si="17"/>
        <v>0</v>
      </c>
      <c r="H186" s="202"/>
      <c r="I186" s="781"/>
      <c r="J186" s="786"/>
      <c r="K186" s="786"/>
      <c r="L186" s="786"/>
      <c r="M186" s="778"/>
      <c r="N186" s="196"/>
      <c r="O186" s="781"/>
      <c r="P186" s="764"/>
      <c r="Q186" s="761"/>
    </row>
    <row r="187" spans="1:17">
      <c r="A187" s="784"/>
      <c r="B187" s="784"/>
      <c r="C187" s="785"/>
      <c r="D187" s="697" t="s">
        <v>249</v>
      </c>
      <c r="E187" s="698"/>
      <c r="F187" s="698"/>
      <c r="G187" s="700">
        <f t="shared" si="17"/>
        <v>0</v>
      </c>
      <c r="H187" s="202"/>
      <c r="I187" s="781"/>
      <c r="J187" s="786"/>
      <c r="K187" s="786"/>
      <c r="L187" s="786"/>
      <c r="M187" s="778"/>
      <c r="N187" s="196"/>
      <c r="O187" s="781"/>
      <c r="P187" s="764"/>
      <c r="Q187" s="761"/>
    </row>
    <row r="188" spans="1:17">
      <c r="A188" s="784"/>
      <c r="B188" s="784"/>
      <c r="C188" s="785"/>
      <c r="D188" s="701" t="s">
        <v>161</v>
      </c>
      <c r="E188" s="702">
        <f>SUM(E179:E187)</f>
        <v>0</v>
      </c>
      <c r="F188" s="702">
        <f>SUM(F179:F187)</f>
        <v>0</v>
      </c>
      <c r="G188" s="703">
        <f>SUM(E179:F187)</f>
        <v>0</v>
      </c>
      <c r="H188" s="205"/>
      <c r="I188" s="781"/>
      <c r="J188" s="786"/>
      <c r="K188" s="786"/>
      <c r="L188" s="786"/>
      <c r="M188" s="778"/>
      <c r="N188" s="196"/>
      <c r="O188" s="781"/>
      <c r="P188" s="765"/>
      <c r="Q188" s="762"/>
    </row>
    <row r="189" spans="1:17">
      <c r="A189" s="851">
        <v>19</v>
      </c>
      <c r="B189" s="782" t="s">
        <v>85</v>
      </c>
      <c r="C189" s="783" t="s">
        <v>86</v>
      </c>
      <c r="D189" s="36" t="s">
        <v>253</v>
      </c>
      <c r="E189" s="51"/>
      <c r="F189" s="51"/>
      <c r="G189" s="226">
        <f>SUM(E189:F189)</f>
        <v>0</v>
      </c>
      <c r="H189" s="202"/>
      <c r="I189" s="791" t="s">
        <v>6</v>
      </c>
      <c r="J189" s="790" t="s">
        <v>332</v>
      </c>
      <c r="K189" s="790" t="s">
        <v>332</v>
      </c>
      <c r="L189" s="790" t="s">
        <v>332</v>
      </c>
      <c r="M189" s="832" t="s">
        <v>332</v>
      </c>
      <c r="N189" s="173"/>
      <c r="O189" s="791" t="s">
        <v>12</v>
      </c>
      <c r="P189" s="751" t="s">
        <v>331</v>
      </c>
      <c r="Q189" s="775" t="s">
        <v>331</v>
      </c>
    </row>
    <row r="190" spans="1:17">
      <c r="A190" s="852"/>
      <c r="B190" s="782"/>
      <c r="C190" s="783"/>
      <c r="D190" s="37" t="s">
        <v>208</v>
      </c>
      <c r="E190" s="52"/>
      <c r="F190" s="52"/>
      <c r="G190" s="227">
        <f t="shared" ref="G190:G197" si="18">SUM(E190:F190)</f>
        <v>0</v>
      </c>
      <c r="H190" s="202"/>
      <c r="I190" s="791"/>
      <c r="J190" s="790"/>
      <c r="K190" s="790"/>
      <c r="L190" s="790"/>
      <c r="M190" s="832"/>
      <c r="N190" s="173"/>
      <c r="O190" s="791"/>
      <c r="P190" s="752"/>
      <c r="Q190" s="776"/>
    </row>
    <row r="191" spans="1:17">
      <c r="A191" s="852"/>
      <c r="B191" s="782"/>
      <c r="C191" s="783"/>
      <c r="D191" s="37" t="s">
        <v>247</v>
      </c>
      <c r="E191" s="52"/>
      <c r="F191" s="52"/>
      <c r="G191" s="227">
        <f t="shared" si="18"/>
        <v>0</v>
      </c>
      <c r="H191" s="202"/>
      <c r="I191" s="791"/>
      <c r="J191" s="790"/>
      <c r="K191" s="790"/>
      <c r="L191" s="790"/>
      <c r="M191" s="832"/>
      <c r="N191" s="173"/>
      <c r="O191" s="791"/>
      <c r="P191" s="752"/>
      <c r="Q191" s="776"/>
    </row>
    <row r="192" spans="1:17">
      <c r="A192" s="852"/>
      <c r="B192" s="782"/>
      <c r="C192" s="783"/>
      <c r="D192" s="37" t="s">
        <v>248</v>
      </c>
      <c r="E192" s="704">
        <v>0.98880000000000001</v>
      </c>
      <c r="F192" s="52"/>
      <c r="G192" s="227">
        <f t="shared" si="18"/>
        <v>0.98880000000000001</v>
      </c>
      <c r="H192" s="202"/>
      <c r="I192" s="791"/>
      <c r="J192" s="790"/>
      <c r="K192" s="790"/>
      <c r="L192" s="790"/>
      <c r="M192" s="832"/>
      <c r="N192" s="173"/>
      <c r="O192" s="791"/>
      <c r="P192" s="752"/>
      <c r="Q192" s="776"/>
    </row>
    <row r="193" spans="1:17">
      <c r="A193" s="852"/>
      <c r="B193" s="782"/>
      <c r="C193" s="783"/>
      <c r="D193" s="37" t="s">
        <v>232</v>
      </c>
      <c r="E193" s="705"/>
      <c r="F193" s="52"/>
      <c r="G193" s="227">
        <f t="shared" si="18"/>
        <v>0</v>
      </c>
      <c r="H193" s="202"/>
      <c r="I193" s="791"/>
      <c r="J193" s="790"/>
      <c r="K193" s="790"/>
      <c r="L193" s="790"/>
      <c r="M193" s="832"/>
      <c r="N193" s="173"/>
      <c r="O193" s="791"/>
      <c r="P193" s="752"/>
      <c r="Q193" s="776"/>
    </row>
    <row r="194" spans="1:17">
      <c r="A194" s="852"/>
      <c r="B194" s="782"/>
      <c r="C194" s="783"/>
      <c r="D194" s="37" t="s">
        <v>209</v>
      </c>
      <c r="E194" s="705"/>
      <c r="F194" s="52"/>
      <c r="G194" s="227">
        <f t="shared" si="18"/>
        <v>0</v>
      </c>
      <c r="H194" s="202"/>
      <c r="I194" s="791"/>
      <c r="J194" s="790"/>
      <c r="K194" s="790"/>
      <c r="L194" s="790"/>
      <c r="M194" s="832"/>
      <c r="N194" s="173"/>
      <c r="O194" s="791"/>
      <c r="P194" s="752"/>
      <c r="Q194" s="776"/>
    </row>
    <row r="195" spans="1:17">
      <c r="A195" s="852"/>
      <c r="B195" s="782"/>
      <c r="C195" s="783"/>
      <c r="D195" s="37" t="s">
        <v>167</v>
      </c>
      <c r="E195" s="705"/>
      <c r="F195" s="52"/>
      <c r="G195" s="227">
        <f t="shared" si="18"/>
        <v>0</v>
      </c>
      <c r="H195" s="202"/>
      <c r="I195" s="791"/>
      <c r="J195" s="790"/>
      <c r="K195" s="790"/>
      <c r="L195" s="790"/>
      <c r="M195" s="832"/>
      <c r="N195" s="173"/>
      <c r="O195" s="791"/>
      <c r="P195" s="752"/>
      <c r="Q195" s="776"/>
    </row>
    <row r="196" spans="1:17">
      <c r="A196" s="852"/>
      <c r="B196" s="782"/>
      <c r="C196" s="783"/>
      <c r="D196" s="37" t="s">
        <v>210</v>
      </c>
      <c r="E196" s="705"/>
      <c r="F196" s="52"/>
      <c r="G196" s="227">
        <f t="shared" si="18"/>
        <v>0</v>
      </c>
      <c r="H196" s="202"/>
      <c r="I196" s="791"/>
      <c r="J196" s="790"/>
      <c r="K196" s="790"/>
      <c r="L196" s="790"/>
      <c r="M196" s="832"/>
      <c r="N196" s="173"/>
      <c r="O196" s="791"/>
      <c r="P196" s="752"/>
      <c r="Q196" s="776"/>
    </row>
    <row r="197" spans="1:17">
      <c r="A197" s="852"/>
      <c r="B197" s="782"/>
      <c r="C197" s="783"/>
      <c r="D197" s="55" t="s">
        <v>249</v>
      </c>
      <c r="E197" s="706">
        <v>1.12E-2</v>
      </c>
      <c r="F197" s="707"/>
      <c r="G197" s="227">
        <f t="shared" si="18"/>
        <v>1.12E-2</v>
      </c>
      <c r="H197" s="202"/>
      <c r="I197" s="791"/>
      <c r="J197" s="790"/>
      <c r="K197" s="790"/>
      <c r="L197" s="790"/>
      <c r="M197" s="832"/>
      <c r="N197" s="173"/>
      <c r="O197" s="791"/>
      <c r="P197" s="752"/>
      <c r="Q197" s="776"/>
    </row>
    <row r="198" spans="1:17" ht="23.25" customHeight="1">
      <c r="A198" s="852"/>
      <c r="B198" s="782"/>
      <c r="C198" s="783"/>
      <c r="D198" s="57" t="s">
        <v>161</v>
      </c>
      <c r="E198" s="68">
        <f>SUM(E189:E197)</f>
        <v>1</v>
      </c>
      <c r="F198" s="68">
        <f>SUM(F189:F197)</f>
        <v>0</v>
      </c>
      <c r="G198" s="538">
        <f>SUM(E189:F197)</f>
        <v>1</v>
      </c>
      <c r="H198" s="251"/>
      <c r="I198" s="791"/>
      <c r="J198" s="790"/>
      <c r="K198" s="790"/>
      <c r="L198" s="790"/>
      <c r="M198" s="832"/>
      <c r="N198" s="173"/>
      <c r="O198" s="791"/>
      <c r="P198" s="753"/>
      <c r="Q198" s="777"/>
    </row>
    <row r="199" spans="1:17">
      <c r="A199" s="784">
        <v>20</v>
      </c>
      <c r="B199" s="784" t="s">
        <v>89</v>
      </c>
      <c r="C199" s="785" t="s">
        <v>90</v>
      </c>
      <c r="D199" s="694" t="s">
        <v>253</v>
      </c>
      <c r="E199" s="695"/>
      <c r="F199" s="695"/>
      <c r="G199" s="696">
        <f>SUM(E199:F199)</f>
        <v>0</v>
      </c>
      <c r="H199" s="202"/>
      <c r="I199" s="781" t="s">
        <v>6</v>
      </c>
      <c r="J199" s="786"/>
      <c r="K199" s="786"/>
      <c r="L199" s="786"/>
      <c r="M199" s="778"/>
      <c r="N199" s="196"/>
      <c r="O199" s="781" t="s">
        <v>6</v>
      </c>
      <c r="P199" s="763"/>
      <c r="Q199" s="760" t="s">
        <v>6</v>
      </c>
    </row>
    <row r="200" spans="1:17">
      <c r="A200" s="784"/>
      <c r="B200" s="784"/>
      <c r="C200" s="785"/>
      <c r="D200" s="697" t="s">
        <v>208</v>
      </c>
      <c r="E200" s="698"/>
      <c r="F200" s="698"/>
      <c r="G200" s="699">
        <f t="shared" ref="G200:G207" si="19">SUM(E200:F200)</f>
        <v>0</v>
      </c>
      <c r="H200" s="202"/>
      <c r="I200" s="781"/>
      <c r="J200" s="786"/>
      <c r="K200" s="786"/>
      <c r="L200" s="786"/>
      <c r="M200" s="778"/>
      <c r="N200" s="196"/>
      <c r="O200" s="781"/>
      <c r="P200" s="764"/>
      <c r="Q200" s="761"/>
    </row>
    <row r="201" spans="1:17">
      <c r="A201" s="784"/>
      <c r="B201" s="784"/>
      <c r="C201" s="785"/>
      <c r="D201" s="697" t="s">
        <v>247</v>
      </c>
      <c r="E201" s="698"/>
      <c r="F201" s="698"/>
      <c r="G201" s="699">
        <f t="shared" si="19"/>
        <v>0</v>
      </c>
      <c r="H201" s="202"/>
      <c r="I201" s="781"/>
      <c r="J201" s="786"/>
      <c r="K201" s="786"/>
      <c r="L201" s="786"/>
      <c r="M201" s="778"/>
      <c r="N201" s="196"/>
      <c r="O201" s="781"/>
      <c r="P201" s="764"/>
      <c r="Q201" s="761"/>
    </row>
    <row r="202" spans="1:17">
      <c r="A202" s="784"/>
      <c r="B202" s="784"/>
      <c r="C202" s="785"/>
      <c r="D202" s="697" t="s">
        <v>248</v>
      </c>
      <c r="E202" s="698">
        <v>1</v>
      </c>
      <c r="F202" s="698"/>
      <c r="G202" s="699">
        <f t="shared" si="19"/>
        <v>1</v>
      </c>
      <c r="H202" s="202"/>
      <c r="I202" s="781"/>
      <c r="J202" s="786"/>
      <c r="K202" s="786"/>
      <c r="L202" s="786"/>
      <c r="M202" s="778"/>
      <c r="N202" s="196"/>
      <c r="O202" s="781"/>
      <c r="P202" s="764"/>
      <c r="Q202" s="761"/>
    </row>
    <row r="203" spans="1:17">
      <c r="A203" s="784"/>
      <c r="B203" s="784"/>
      <c r="C203" s="785"/>
      <c r="D203" s="697" t="s">
        <v>232</v>
      </c>
      <c r="E203" s="698"/>
      <c r="F203" s="698"/>
      <c r="G203" s="699">
        <f t="shared" si="19"/>
        <v>0</v>
      </c>
      <c r="H203" s="202"/>
      <c r="I203" s="781"/>
      <c r="J203" s="786"/>
      <c r="K203" s="786"/>
      <c r="L203" s="786"/>
      <c r="M203" s="778"/>
      <c r="N203" s="196"/>
      <c r="O203" s="781"/>
      <c r="P203" s="764"/>
      <c r="Q203" s="761"/>
    </row>
    <row r="204" spans="1:17">
      <c r="A204" s="784"/>
      <c r="B204" s="784"/>
      <c r="C204" s="785"/>
      <c r="D204" s="697" t="s">
        <v>209</v>
      </c>
      <c r="E204" s="698"/>
      <c r="F204" s="698"/>
      <c r="G204" s="699">
        <f t="shared" si="19"/>
        <v>0</v>
      </c>
      <c r="H204" s="202"/>
      <c r="I204" s="781"/>
      <c r="J204" s="786"/>
      <c r="K204" s="786"/>
      <c r="L204" s="786"/>
      <c r="M204" s="778"/>
      <c r="N204" s="196"/>
      <c r="O204" s="781"/>
      <c r="P204" s="764"/>
      <c r="Q204" s="761"/>
    </row>
    <row r="205" spans="1:17">
      <c r="A205" s="784"/>
      <c r="B205" s="784"/>
      <c r="C205" s="785"/>
      <c r="D205" s="697" t="s">
        <v>167</v>
      </c>
      <c r="E205" s="698"/>
      <c r="F205" s="698"/>
      <c r="G205" s="699">
        <f t="shared" si="19"/>
        <v>0</v>
      </c>
      <c r="H205" s="202"/>
      <c r="I205" s="781"/>
      <c r="J205" s="786"/>
      <c r="K205" s="786"/>
      <c r="L205" s="786"/>
      <c r="M205" s="778"/>
      <c r="N205" s="196"/>
      <c r="O205" s="781"/>
      <c r="P205" s="764"/>
      <c r="Q205" s="761"/>
    </row>
    <row r="206" spans="1:17">
      <c r="A206" s="784"/>
      <c r="B206" s="784"/>
      <c r="C206" s="785"/>
      <c r="D206" s="697" t="s">
        <v>210</v>
      </c>
      <c r="E206" s="698"/>
      <c r="F206" s="698"/>
      <c r="G206" s="699">
        <f t="shared" si="19"/>
        <v>0</v>
      </c>
      <c r="H206" s="202"/>
      <c r="I206" s="781"/>
      <c r="J206" s="786"/>
      <c r="K206" s="786"/>
      <c r="L206" s="786"/>
      <c r="M206" s="778"/>
      <c r="N206" s="196"/>
      <c r="O206" s="781"/>
      <c r="P206" s="764"/>
      <c r="Q206" s="761"/>
    </row>
    <row r="207" spans="1:17">
      <c r="A207" s="784"/>
      <c r="B207" s="784"/>
      <c r="C207" s="785"/>
      <c r="D207" s="697" t="s">
        <v>249</v>
      </c>
      <c r="E207" s="698"/>
      <c r="F207" s="698"/>
      <c r="G207" s="700">
        <f t="shared" si="19"/>
        <v>0</v>
      </c>
      <c r="H207" s="202"/>
      <c r="I207" s="781"/>
      <c r="J207" s="786"/>
      <c r="K207" s="786"/>
      <c r="L207" s="786"/>
      <c r="M207" s="778"/>
      <c r="N207" s="196"/>
      <c r="O207" s="781"/>
      <c r="P207" s="764"/>
      <c r="Q207" s="761"/>
    </row>
    <row r="208" spans="1:17">
      <c r="A208" s="784"/>
      <c r="B208" s="784"/>
      <c r="C208" s="785"/>
      <c r="D208" s="701" t="s">
        <v>161</v>
      </c>
      <c r="E208" s="702">
        <f>SUM(E199:E207)</f>
        <v>1</v>
      </c>
      <c r="F208" s="702">
        <f>SUM(F199:F207)</f>
        <v>0</v>
      </c>
      <c r="G208" s="703">
        <f>SUM(E199:F207)</f>
        <v>1</v>
      </c>
      <c r="H208" s="205"/>
      <c r="I208" s="781"/>
      <c r="J208" s="786"/>
      <c r="K208" s="786"/>
      <c r="L208" s="786"/>
      <c r="M208" s="778"/>
      <c r="N208" s="196"/>
      <c r="O208" s="781"/>
      <c r="P208" s="765"/>
      <c r="Q208" s="762"/>
    </row>
    <row r="209" spans="1:17">
      <c r="A209" s="851">
        <v>21</v>
      </c>
      <c r="B209" s="782" t="s">
        <v>89</v>
      </c>
      <c r="C209" s="783" t="s">
        <v>93</v>
      </c>
      <c r="D209" s="36" t="s">
        <v>253</v>
      </c>
      <c r="E209" s="51"/>
      <c r="F209" s="51"/>
      <c r="G209" s="226">
        <f>SUM(E209:F209)</f>
        <v>0</v>
      </c>
      <c r="H209" s="202"/>
      <c r="I209" s="833" t="s">
        <v>441</v>
      </c>
      <c r="J209" s="788"/>
      <c r="K209" s="788"/>
      <c r="L209" s="788"/>
      <c r="M209" s="794"/>
      <c r="N209" s="196"/>
      <c r="O209" s="791" t="s">
        <v>12</v>
      </c>
      <c r="P209" s="751" t="s">
        <v>331</v>
      </c>
      <c r="Q209" s="775" t="s">
        <v>331</v>
      </c>
    </row>
    <row r="210" spans="1:17">
      <c r="A210" s="852"/>
      <c r="B210" s="782"/>
      <c r="C210" s="783"/>
      <c r="D210" s="37" t="s">
        <v>208</v>
      </c>
      <c r="E210" s="52"/>
      <c r="F210" s="52"/>
      <c r="G210" s="227">
        <f t="shared" ref="G210:G217" si="20">SUM(E210:F210)</f>
        <v>0</v>
      </c>
      <c r="H210" s="202"/>
      <c r="I210" s="833"/>
      <c r="J210" s="788"/>
      <c r="K210" s="788"/>
      <c r="L210" s="788"/>
      <c r="M210" s="794"/>
      <c r="N210" s="196"/>
      <c r="O210" s="791"/>
      <c r="P210" s="752"/>
      <c r="Q210" s="776"/>
    </row>
    <row r="211" spans="1:17">
      <c r="A211" s="852"/>
      <c r="B211" s="782"/>
      <c r="C211" s="783"/>
      <c r="D211" s="37" t="s">
        <v>247</v>
      </c>
      <c r="E211" s="52">
        <v>0.5</v>
      </c>
      <c r="F211" s="52"/>
      <c r="G211" s="227">
        <f t="shared" si="20"/>
        <v>0.5</v>
      </c>
      <c r="H211" s="202"/>
      <c r="I211" s="833"/>
      <c r="J211" s="788"/>
      <c r="K211" s="788"/>
      <c r="L211" s="788"/>
      <c r="M211" s="794"/>
      <c r="N211" s="196"/>
      <c r="O211" s="791"/>
      <c r="P211" s="752"/>
      <c r="Q211" s="776"/>
    </row>
    <row r="212" spans="1:17">
      <c r="A212" s="852"/>
      <c r="B212" s="782"/>
      <c r="C212" s="783"/>
      <c r="D212" s="37" t="s">
        <v>248</v>
      </c>
      <c r="E212" s="52"/>
      <c r="F212" s="52">
        <v>0.5</v>
      </c>
      <c r="G212" s="227">
        <f t="shared" si="20"/>
        <v>0.5</v>
      </c>
      <c r="H212" s="202"/>
      <c r="I212" s="833"/>
      <c r="J212" s="788"/>
      <c r="K212" s="788"/>
      <c r="L212" s="788"/>
      <c r="M212" s="794"/>
      <c r="N212" s="196"/>
      <c r="O212" s="791"/>
      <c r="P212" s="752"/>
      <c r="Q212" s="776"/>
    </row>
    <row r="213" spans="1:17">
      <c r="A213" s="852"/>
      <c r="B213" s="782"/>
      <c r="C213" s="783"/>
      <c r="D213" s="37" t="s">
        <v>232</v>
      </c>
      <c r="E213" s="52"/>
      <c r="F213" s="52"/>
      <c r="G213" s="227">
        <f t="shared" si="20"/>
        <v>0</v>
      </c>
      <c r="H213" s="202"/>
      <c r="I213" s="833"/>
      <c r="J213" s="788"/>
      <c r="K213" s="788"/>
      <c r="L213" s="788"/>
      <c r="M213" s="794"/>
      <c r="N213" s="196"/>
      <c r="O213" s="791"/>
      <c r="P213" s="752"/>
      <c r="Q213" s="776"/>
    </row>
    <row r="214" spans="1:17">
      <c r="A214" s="852"/>
      <c r="B214" s="782"/>
      <c r="C214" s="783"/>
      <c r="D214" s="37" t="s">
        <v>209</v>
      </c>
      <c r="E214" s="52"/>
      <c r="F214" s="52"/>
      <c r="G214" s="227">
        <f t="shared" si="20"/>
        <v>0</v>
      </c>
      <c r="H214" s="202"/>
      <c r="I214" s="833"/>
      <c r="J214" s="788"/>
      <c r="K214" s="788"/>
      <c r="L214" s="788"/>
      <c r="M214" s="794"/>
      <c r="N214" s="196"/>
      <c r="O214" s="791"/>
      <c r="P214" s="752"/>
      <c r="Q214" s="776"/>
    </row>
    <row r="215" spans="1:17">
      <c r="A215" s="852"/>
      <c r="B215" s="782"/>
      <c r="C215" s="783"/>
      <c r="D215" s="37" t="s">
        <v>167</v>
      </c>
      <c r="E215" s="52"/>
      <c r="F215" s="52"/>
      <c r="G215" s="227">
        <f t="shared" si="20"/>
        <v>0</v>
      </c>
      <c r="H215" s="202"/>
      <c r="I215" s="833"/>
      <c r="J215" s="788"/>
      <c r="K215" s="788"/>
      <c r="L215" s="788"/>
      <c r="M215" s="794"/>
      <c r="N215" s="196"/>
      <c r="O215" s="791"/>
      <c r="P215" s="752"/>
      <c r="Q215" s="776"/>
    </row>
    <row r="216" spans="1:17">
      <c r="A216" s="852"/>
      <c r="B216" s="782"/>
      <c r="C216" s="783"/>
      <c r="D216" s="37" t="s">
        <v>210</v>
      </c>
      <c r="E216" s="52"/>
      <c r="F216" s="52"/>
      <c r="G216" s="227">
        <f t="shared" si="20"/>
        <v>0</v>
      </c>
      <c r="H216" s="202"/>
      <c r="I216" s="833"/>
      <c r="J216" s="788"/>
      <c r="K216" s="788"/>
      <c r="L216" s="788"/>
      <c r="M216" s="794"/>
      <c r="N216" s="196"/>
      <c r="O216" s="791"/>
      <c r="P216" s="752"/>
      <c r="Q216" s="776"/>
    </row>
    <row r="217" spans="1:17">
      <c r="A217" s="852"/>
      <c r="B217" s="782"/>
      <c r="C217" s="783"/>
      <c r="D217" s="37" t="s">
        <v>249</v>
      </c>
      <c r="E217" s="52"/>
      <c r="F217" s="52"/>
      <c r="G217" s="228">
        <f t="shared" si="20"/>
        <v>0</v>
      </c>
      <c r="H217" s="202"/>
      <c r="I217" s="833"/>
      <c r="J217" s="788"/>
      <c r="K217" s="788"/>
      <c r="L217" s="788"/>
      <c r="M217" s="794"/>
      <c r="N217" s="196"/>
      <c r="O217" s="791"/>
      <c r="P217" s="752"/>
      <c r="Q217" s="776"/>
    </row>
    <row r="218" spans="1:17" ht="13.5" customHeight="1">
      <c r="A218" s="852"/>
      <c r="B218" s="782"/>
      <c r="C218" s="783"/>
      <c r="D218" s="57" t="s">
        <v>161</v>
      </c>
      <c r="E218" s="68">
        <f>SUM(E209:E217)</f>
        <v>0.5</v>
      </c>
      <c r="F218" s="68">
        <f>SUM(F209:F217)</f>
        <v>0.5</v>
      </c>
      <c r="G218" s="69">
        <f>SUM(E209:F217)</f>
        <v>1</v>
      </c>
      <c r="H218" s="205"/>
      <c r="I218" s="833"/>
      <c r="J218" s="788"/>
      <c r="K218" s="788"/>
      <c r="L218" s="788"/>
      <c r="M218" s="794"/>
      <c r="N218" s="196"/>
      <c r="O218" s="791"/>
      <c r="P218" s="753"/>
      <c r="Q218" s="777"/>
    </row>
    <row r="219" spans="1:17">
      <c r="A219" s="784">
        <v>22</v>
      </c>
      <c r="B219" s="784" t="s">
        <v>158</v>
      </c>
      <c r="C219" s="785" t="s">
        <v>160</v>
      </c>
      <c r="D219" s="694" t="s">
        <v>253</v>
      </c>
      <c r="E219" s="695"/>
      <c r="F219" s="695"/>
      <c r="G219" s="696">
        <f>SUM(E219:F219)</f>
        <v>0</v>
      </c>
      <c r="H219" s="202"/>
      <c r="I219" s="781" t="s">
        <v>12</v>
      </c>
      <c r="J219" s="786" t="s">
        <v>6</v>
      </c>
      <c r="K219" s="786" t="s">
        <v>12</v>
      </c>
      <c r="L219" s="786" t="s">
        <v>12</v>
      </c>
      <c r="M219" s="786"/>
      <c r="N219" s="246"/>
      <c r="O219" s="781" t="s">
        <v>12</v>
      </c>
      <c r="P219" s="763" t="s">
        <v>331</v>
      </c>
      <c r="Q219" s="760" t="s">
        <v>331</v>
      </c>
    </row>
    <row r="220" spans="1:17">
      <c r="A220" s="784"/>
      <c r="B220" s="784"/>
      <c r="C220" s="785"/>
      <c r="D220" s="697" t="s">
        <v>208</v>
      </c>
      <c r="E220" s="698"/>
      <c r="F220" s="698"/>
      <c r="G220" s="699">
        <f t="shared" ref="G220:G227" si="21">SUM(E220:F220)</f>
        <v>0</v>
      </c>
      <c r="H220" s="202"/>
      <c r="I220" s="781"/>
      <c r="J220" s="786"/>
      <c r="K220" s="786"/>
      <c r="L220" s="786"/>
      <c r="M220" s="786"/>
      <c r="N220" s="246"/>
      <c r="O220" s="781"/>
      <c r="P220" s="764"/>
      <c r="Q220" s="761"/>
    </row>
    <row r="221" spans="1:17">
      <c r="A221" s="784"/>
      <c r="B221" s="784"/>
      <c r="C221" s="785"/>
      <c r="D221" s="697" t="s">
        <v>247</v>
      </c>
      <c r="E221" s="698"/>
      <c r="F221" s="698"/>
      <c r="G221" s="699">
        <f t="shared" si="21"/>
        <v>0</v>
      </c>
      <c r="H221" s="202"/>
      <c r="I221" s="781"/>
      <c r="J221" s="786"/>
      <c r="K221" s="786"/>
      <c r="L221" s="786"/>
      <c r="M221" s="786"/>
      <c r="N221" s="246"/>
      <c r="O221" s="781"/>
      <c r="P221" s="764"/>
      <c r="Q221" s="761"/>
    </row>
    <row r="222" spans="1:17">
      <c r="A222" s="784"/>
      <c r="B222" s="784"/>
      <c r="C222" s="785"/>
      <c r="D222" s="697" t="s">
        <v>248</v>
      </c>
      <c r="E222" s="698"/>
      <c r="F222" s="698"/>
      <c r="G222" s="699">
        <f t="shared" si="21"/>
        <v>0</v>
      </c>
      <c r="H222" s="202"/>
      <c r="I222" s="781"/>
      <c r="J222" s="786"/>
      <c r="K222" s="786"/>
      <c r="L222" s="786"/>
      <c r="M222" s="786"/>
      <c r="N222" s="246"/>
      <c r="O222" s="781"/>
      <c r="P222" s="764"/>
      <c r="Q222" s="761"/>
    </row>
    <row r="223" spans="1:17">
      <c r="A223" s="784"/>
      <c r="B223" s="784"/>
      <c r="C223" s="785"/>
      <c r="D223" s="697" t="s">
        <v>232</v>
      </c>
      <c r="E223" s="698"/>
      <c r="F223" s="698"/>
      <c r="G223" s="699">
        <f t="shared" si="21"/>
        <v>0</v>
      </c>
      <c r="H223" s="202"/>
      <c r="I223" s="781"/>
      <c r="J223" s="786"/>
      <c r="K223" s="786"/>
      <c r="L223" s="786"/>
      <c r="M223" s="786"/>
      <c r="N223" s="246"/>
      <c r="O223" s="781"/>
      <c r="P223" s="764"/>
      <c r="Q223" s="761"/>
    </row>
    <row r="224" spans="1:17">
      <c r="A224" s="784"/>
      <c r="B224" s="784"/>
      <c r="C224" s="785"/>
      <c r="D224" s="697" t="s">
        <v>209</v>
      </c>
      <c r="E224" s="698"/>
      <c r="F224" s="698"/>
      <c r="G224" s="699">
        <f t="shared" si="21"/>
        <v>0</v>
      </c>
      <c r="H224" s="202"/>
      <c r="I224" s="781"/>
      <c r="J224" s="786"/>
      <c r="K224" s="786"/>
      <c r="L224" s="786"/>
      <c r="M224" s="786"/>
      <c r="N224" s="246"/>
      <c r="O224" s="781"/>
      <c r="P224" s="764"/>
      <c r="Q224" s="761"/>
    </row>
    <row r="225" spans="1:17">
      <c r="A225" s="784"/>
      <c r="B225" s="784"/>
      <c r="C225" s="785"/>
      <c r="D225" s="697" t="s">
        <v>167</v>
      </c>
      <c r="E225" s="698"/>
      <c r="F225" s="698"/>
      <c r="G225" s="699">
        <f t="shared" si="21"/>
        <v>0</v>
      </c>
      <c r="H225" s="202"/>
      <c r="I225" s="781"/>
      <c r="J225" s="786"/>
      <c r="K225" s="786"/>
      <c r="L225" s="786"/>
      <c r="M225" s="786"/>
      <c r="N225" s="246"/>
      <c r="O225" s="781"/>
      <c r="P225" s="764"/>
      <c r="Q225" s="761"/>
    </row>
    <row r="226" spans="1:17">
      <c r="A226" s="784"/>
      <c r="B226" s="784"/>
      <c r="C226" s="785"/>
      <c r="D226" s="697" t="s">
        <v>210</v>
      </c>
      <c r="E226" s="698"/>
      <c r="F226" s="698"/>
      <c r="G226" s="699">
        <f t="shared" si="21"/>
        <v>0</v>
      </c>
      <c r="H226" s="202"/>
      <c r="I226" s="781"/>
      <c r="J226" s="786"/>
      <c r="K226" s="786"/>
      <c r="L226" s="786"/>
      <c r="M226" s="786"/>
      <c r="N226" s="246"/>
      <c r="O226" s="781"/>
      <c r="P226" s="764"/>
      <c r="Q226" s="761"/>
    </row>
    <row r="227" spans="1:17">
      <c r="A227" s="784"/>
      <c r="B227" s="784"/>
      <c r="C227" s="785"/>
      <c r="D227" s="697" t="s">
        <v>249</v>
      </c>
      <c r="E227" s="698"/>
      <c r="F227" s="698">
        <v>1</v>
      </c>
      <c r="G227" s="700">
        <f t="shared" si="21"/>
        <v>1</v>
      </c>
      <c r="H227" s="202"/>
      <c r="I227" s="781"/>
      <c r="J227" s="786"/>
      <c r="K227" s="786"/>
      <c r="L227" s="786"/>
      <c r="M227" s="786"/>
      <c r="N227" s="246"/>
      <c r="O227" s="781"/>
      <c r="P227" s="764"/>
      <c r="Q227" s="761"/>
    </row>
    <row r="228" spans="1:17">
      <c r="A228" s="784"/>
      <c r="B228" s="784"/>
      <c r="C228" s="785"/>
      <c r="D228" s="701" t="s">
        <v>161</v>
      </c>
      <c r="E228" s="702">
        <f>SUM(E219:E227)</f>
        <v>0</v>
      </c>
      <c r="F228" s="702">
        <f>SUM(F219:F227)</f>
        <v>1</v>
      </c>
      <c r="G228" s="703">
        <f>SUM(E219:F227)</f>
        <v>1</v>
      </c>
      <c r="H228" s="251"/>
      <c r="I228" s="781"/>
      <c r="J228" s="786"/>
      <c r="K228" s="786"/>
      <c r="L228" s="786"/>
      <c r="M228" s="786"/>
      <c r="N228" s="246"/>
      <c r="O228" s="781"/>
      <c r="P228" s="765"/>
      <c r="Q228" s="762"/>
    </row>
    <row r="229" spans="1:17">
      <c r="A229" s="851">
        <v>23</v>
      </c>
      <c r="B229" s="782" t="s">
        <v>98</v>
      </c>
      <c r="C229" s="783" t="s">
        <v>215</v>
      </c>
      <c r="D229" s="36" t="s">
        <v>253</v>
      </c>
      <c r="E229" s="51"/>
      <c r="F229" s="51"/>
      <c r="G229" s="304">
        <f>SUM(E229:F229)</f>
        <v>0</v>
      </c>
      <c r="H229" s="308"/>
      <c r="I229" s="791" t="s">
        <v>12</v>
      </c>
      <c r="J229" s="790" t="s">
        <v>12</v>
      </c>
      <c r="K229" s="790" t="s">
        <v>6</v>
      </c>
      <c r="L229" s="790" t="s">
        <v>6</v>
      </c>
      <c r="M229" s="832" t="s">
        <v>332</v>
      </c>
      <c r="N229" s="246"/>
      <c r="O229" s="791" t="s">
        <v>6</v>
      </c>
      <c r="P229" s="751" t="s">
        <v>6</v>
      </c>
      <c r="Q229" s="775" t="s">
        <v>12</v>
      </c>
    </row>
    <row r="230" spans="1:17">
      <c r="A230" s="852"/>
      <c r="B230" s="782"/>
      <c r="C230" s="783"/>
      <c r="D230" s="37" t="s">
        <v>208</v>
      </c>
      <c r="E230" s="52"/>
      <c r="F230" s="52"/>
      <c r="G230" s="305">
        <f t="shared" ref="G230:G237" si="22">SUM(E230:F230)</f>
        <v>0</v>
      </c>
      <c r="H230" s="308"/>
      <c r="I230" s="791"/>
      <c r="J230" s="790"/>
      <c r="K230" s="790"/>
      <c r="L230" s="790"/>
      <c r="M230" s="832"/>
      <c r="N230" s="246"/>
      <c r="O230" s="791"/>
      <c r="P230" s="752"/>
      <c r="Q230" s="776"/>
    </row>
    <row r="231" spans="1:17">
      <c r="A231" s="852"/>
      <c r="B231" s="782"/>
      <c r="C231" s="783"/>
      <c r="D231" s="37" t="s">
        <v>247</v>
      </c>
      <c r="E231" s="52"/>
      <c r="F231" s="52">
        <v>0.35</v>
      </c>
      <c r="G231" s="305">
        <f t="shared" si="22"/>
        <v>0.35</v>
      </c>
      <c r="H231" s="308"/>
      <c r="I231" s="791"/>
      <c r="J231" s="790"/>
      <c r="K231" s="790"/>
      <c r="L231" s="790"/>
      <c r="M231" s="832"/>
      <c r="N231" s="246"/>
      <c r="O231" s="791"/>
      <c r="P231" s="752"/>
      <c r="Q231" s="776"/>
    </row>
    <row r="232" spans="1:17">
      <c r="A232" s="852"/>
      <c r="B232" s="782"/>
      <c r="C232" s="783"/>
      <c r="D232" s="37" t="s">
        <v>248</v>
      </c>
      <c r="E232" s="52"/>
      <c r="F232" s="52"/>
      <c r="G232" s="305">
        <f t="shared" si="22"/>
        <v>0</v>
      </c>
      <c r="H232" s="308"/>
      <c r="I232" s="791"/>
      <c r="J232" s="790"/>
      <c r="K232" s="790"/>
      <c r="L232" s="790"/>
      <c r="M232" s="832"/>
      <c r="N232" s="246"/>
      <c r="O232" s="791"/>
      <c r="P232" s="752"/>
      <c r="Q232" s="776"/>
    </row>
    <row r="233" spans="1:17">
      <c r="A233" s="852"/>
      <c r="B233" s="782"/>
      <c r="C233" s="783"/>
      <c r="D233" s="37" t="s">
        <v>232</v>
      </c>
      <c r="E233" s="52"/>
      <c r="F233" s="52"/>
      <c r="G233" s="305">
        <f t="shared" si="22"/>
        <v>0</v>
      </c>
      <c r="H233" s="308"/>
      <c r="I233" s="791"/>
      <c r="J233" s="790"/>
      <c r="K233" s="790"/>
      <c r="L233" s="790"/>
      <c r="M233" s="832"/>
      <c r="N233" s="246"/>
      <c r="O233" s="791"/>
      <c r="P233" s="752"/>
      <c r="Q233" s="776"/>
    </row>
    <row r="234" spans="1:17">
      <c r="A234" s="852"/>
      <c r="B234" s="782"/>
      <c r="C234" s="783"/>
      <c r="D234" s="37" t="s">
        <v>209</v>
      </c>
      <c r="E234" s="52">
        <v>0.11</v>
      </c>
      <c r="F234" s="52">
        <v>0.15</v>
      </c>
      <c r="G234" s="305">
        <f t="shared" si="22"/>
        <v>0.26</v>
      </c>
      <c r="H234" s="308"/>
      <c r="I234" s="791"/>
      <c r="J234" s="790"/>
      <c r="K234" s="790"/>
      <c r="L234" s="790"/>
      <c r="M234" s="832"/>
      <c r="N234" s="246"/>
      <c r="O234" s="791"/>
      <c r="P234" s="752"/>
      <c r="Q234" s="776"/>
    </row>
    <row r="235" spans="1:17">
      <c r="A235" s="852"/>
      <c r="B235" s="782"/>
      <c r="C235" s="783"/>
      <c r="D235" s="37" t="s">
        <v>167</v>
      </c>
      <c r="E235" s="52">
        <v>0.19</v>
      </c>
      <c r="F235" s="52"/>
      <c r="G235" s="305">
        <f t="shared" si="22"/>
        <v>0.19</v>
      </c>
      <c r="H235" s="308"/>
      <c r="I235" s="791"/>
      <c r="J235" s="790"/>
      <c r="K235" s="790"/>
      <c r="L235" s="790"/>
      <c r="M235" s="832"/>
      <c r="N235" s="246"/>
      <c r="O235" s="791"/>
      <c r="P235" s="752"/>
      <c r="Q235" s="776"/>
    </row>
    <row r="236" spans="1:17">
      <c r="A236" s="852"/>
      <c r="B236" s="782"/>
      <c r="C236" s="783"/>
      <c r="D236" s="37" t="s">
        <v>210</v>
      </c>
      <c r="E236" s="52"/>
      <c r="F236" s="52"/>
      <c r="G236" s="305">
        <f t="shared" si="22"/>
        <v>0</v>
      </c>
      <c r="H236" s="308"/>
      <c r="I236" s="791"/>
      <c r="J236" s="790"/>
      <c r="K236" s="790"/>
      <c r="L236" s="790"/>
      <c r="M236" s="832"/>
      <c r="N236" s="246"/>
      <c r="O236" s="791"/>
      <c r="P236" s="752"/>
      <c r="Q236" s="776"/>
    </row>
    <row r="237" spans="1:17">
      <c r="A237" s="852"/>
      <c r="B237" s="782"/>
      <c r="C237" s="783"/>
      <c r="D237" s="37" t="s">
        <v>249</v>
      </c>
      <c r="E237" s="52"/>
      <c r="F237" s="52">
        <v>0.2</v>
      </c>
      <c r="G237" s="306">
        <f t="shared" si="22"/>
        <v>0.2</v>
      </c>
      <c r="H237" s="308"/>
      <c r="I237" s="791"/>
      <c r="J237" s="790"/>
      <c r="K237" s="790"/>
      <c r="L237" s="790"/>
      <c r="M237" s="832"/>
      <c r="N237" s="246"/>
      <c r="O237" s="791"/>
      <c r="P237" s="752"/>
      <c r="Q237" s="776"/>
    </row>
    <row r="238" spans="1:17">
      <c r="A238" s="852"/>
      <c r="B238" s="782"/>
      <c r="C238" s="783"/>
      <c r="D238" s="57" t="s">
        <v>161</v>
      </c>
      <c r="E238" s="68">
        <f>SUM(E229:E237)</f>
        <v>0.3</v>
      </c>
      <c r="F238" s="68">
        <f>SUM(F229:F237)</f>
        <v>0.7</v>
      </c>
      <c r="G238" s="69">
        <f>SUM(E229:F237)</f>
        <v>1</v>
      </c>
      <c r="H238" s="251"/>
      <c r="I238" s="791"/>
      <c r="J238" s="790"/>
      <c r="K238" s="790"/>
      <c r="L238" s="790"/>
      <c r="M238" s="832"/>
      <c r="N238" s="246"/>
      <c r="O238" s="791"/>
      <c r="P238" s="753"/>
      <c r="Q238" s="777"/>
    </row>
    <row r="239" spans="1:17">
      <c r="A239" s="784">
        <v>24</v>
      </c>
      <c r="B239" s="784" t="s">
        <v>100</v>
      </c>
      <c r="C239" s="785" t="s">
        <v>101</v>
      </c>
      <c r="D239" s="694" t="s">
        <v>253</v>
      </c>
      <c r="E239" s="695"/>
      <c r="F239" s="695"/>
      <c r="G239" s="696">
        <f>SUM(E239:F239)</f>
        <v>0</v>
      </c>
      <c r="H239" s="202"/>
      <c r="I239" s="781"/>
      <c r="J239" s="786"/>
      <c r="K239" s="786"/>
      <c r="L239" s="786"/>
      <c r="M239" s="778"/>
      <c r="N239" s="246"/>
      <c r="O239" s="781" t="s">
        <v>6</v>
      </c>
      <c r="P239" s="763" t="s">
        <v>6</v>
      </c>
      <c r="Q239" s="760" t="s">
        <v>331</v>
      </c>
    </row>
    <row r="240" spans="1:17">
      <c r="A240" s="784"/>
      <c r="B240" s="784"/>
      <c r="C240" s="785"/>
      <c r="D240" s="697" t="s">
        <v>208</v>
      </c>
      <c r="E240" s="698"/>
      <c r="F240" s="698"/>
      <c r="G240" s="699">
        <f t="shared" ref="G240:G247" si="23">SUM(E240:F240)</f>
        <v>0</v>
      </c>
      <c r="H240" s="202"/>
      <c r="I240" s="781"/>
      <c r="J240" s="786"/>
      <c r="K240" s="786"/>
      <c r="L240" s="786"/>
      <c r="M240" s="778"/>
      <c r="N240" s="246"/>
      <c r="O240" s="781"/>
      <c r="P240" s="764"/>
      <c r="Q240" s="761"/>
    </row>
    <row r="241" spans="1:17">
      <c r="A241" s="784"/>
      <c r="B241" s="784"/>
      <c r="C241" s="785"/>
      <c r="D241" s="697" t="s">
        <v>247</v>
      </c>
      <c r="E241" s="698"/>
      <c r="F241" s="698"/>
      <c r="G241" s="699">
        <f t="shared" si="23"/>
        <v>0</v>
      </c>
      <c r="H241" s="202"/>
      <c r="I241" s="781"/>
      <c r="J241" s="786"/>
      <c r="K241" s="786"/>
      <c r="L241" s="786"/>
      <c r="M241" s="778"/>
      <c r="N241" s="246"/>
      <c r="O241" s="781"/>
      <c r="P241" s="764"/>
      <c r="Q241" s="761"/>
    </row>
    <row r="242" spans="1:17">
      <c r="A242" s="784"/>
      <c r="B242" s="784"/>
      <c r="C242" s="785"/>
      <c r="D242" s="697" t="s">
        <v>248</v>
      </c>
      <c r="E242" s="698"/>
      <c r="F242" s="698"/>
      <c r="G242" s="699">
        <f t="shared" si="23"/>
        <v>0</v>
      </c>
      <c r="H242" s="202"/>
      <c r="I242" s="781"/>
      <c r="J242" s="786"/>
      <c r="K242" s="786"/>
      <c r="L242" s="786"/>
      <c r="M242" s="778"/>
      <c r="N242" s="246"/>
      <c r="O242" s="781"/>
      <c r="P242" s="764"/>
      <c r="Q242" s="761"/>
    </row>
    <row r="243" spans="1:17">
      <c r="A243" s="784"/>
      <c r="B243" s="784"/>
      <c r="C243" s="785"/>
      <c r="D243" s="697" t="s">
        <v>232</v>
      </c>
      <c r="E243" s="698"/>
      <c r="F243" s="698"/>
      <c r="G243" s="699">
        <f t="shared" si="23"/>
        <v>0</v>
      </c>
      <c r="H243" s="202"/>
      <c r="I243" s="781"/>
      <c r="J243" s="786"/>
      <c r="K243" s="786"/>
      <c r="L243" s="786"/>
      <c r="M243" s="778"/>
      <c r="N243" s="246"/>
      <c r="O243" s="781"/>
      <c r="P243" s="764"/>
      <c r="Q243" s="761"/>
    </row>
    <row r="244" spans="1:17">
      <c r="A244" s="784"/>
      <c r="B244" s="784"/>
      <c r="C244" s="785"/>
      <c r="D244" s="697" t="s">
        <v>209</v>
      </c>
      <c r="E244" s="698">
        <v>0.75870000000000004</v>
      </c>
      <c r="F244" s="698">
        <v>0.14960000000000001</v>
      </c>
      <c r="G244" s="699">
        <f t="shared" si="23"/>
        <v>0.90830000000000011</v>
      </c>
      <c r="H244" s="202"/>
      <c r="I244" s="781"/>
      <c r="J244" s="786"/>
      <c r="K244" s="786"/>
      <c r="L244" s="786"/>
      <c r="M244" s="778"/>
      <c r="N244" s="246"/>
      <c r="O244" s="781"/>
      <c r="P244" s="764"/>
      <c r="Q244" s="761"/>
    </row>
    <row r="245" spans="1:17">
      <c r="A245" s="784"/>
      <c r="B245" s="784"/>
      <c r="C245" s="785"/>
      <c r="D245" s="697" t="s">
        <v>167</v>
      </c>
      <c r="E245" s="698">
        <v>3.2000000000000002E-3</v>
      </c>
      <c r="F245" s="698"/>
      <c r="G245" s="699">
        <f t="shared" si="23"/>
        <v>3.2000000000000002E-3</v>
      </c>
      <c r="H245" s="202"/>
      <c r="I245" s="781"/>
      <c r="J245" s="786"/>
      <c r="K245" s="786"/>
      <c r="L245" s="786"/>
      <c r="M245" s="778"/>
      <c r="N245" s="246"/>
      <c r="O245" s="781"/>
      <c r="P245" s="764"/>
      <c r="Q245" s="761"/>
    </row>
    <row r="246" spans="1:17">
      <c r="A246" s="784"/>
      <c r="B246" s="784"/>
      <c r="C246" s="785"/>
      <c r="D246" s="697" t="s">
        <v>210</v>
      </c>
      <c r="E246" s="698"/>
      <c r="F246" s="698">
        <v>8.8499999999999995E-2</v>
      </c>
      <c r="G246" s="699">
        <f t="shared" si="23"/>
        <v>8.8499999999999995E-2</v>
      </c>
      <c r="H246" s="202"/>
      <c r="I246" s="781"/>
      <c r="J246" s="786"/>
      <c r="K246" s="786"/>
      <c r="L246" s="786"/>
      <c r="M246" s="778"/>
      <c r="N246" s="246"/>
      <c r="O246" s="781"/>
      <c r="P246" s="764"/>
      <c r="Q246" s="761"/>
    </row>
    <row r="247" spans="1:17">
      <c r="A247" s="784"/>
      <c r="B247" s="784"/>
      <c r="C247" s="785"/>
      <c r="D247" s="697" t="s">
        <v>249</v>
      </c>
      <c r="E247" s="698"/>
      <c r="F247" s="698"/>
      <c r="G247" s="700">
        <f t="shared" si="23"/>
        <v>0</v>
      </c>
      <c r="H247" s="202"/>
      <c r="I247" s="781"/>
      <c r="J247" s="786"/>
      <c r="K247" s="786"/>
      <c r="L247" s="786"/>
      <c r="M247" s="778"/>
      <c r="N247" s="246"/>
      <c r="O247" s="781"/>
      <c r="P247" s="764"/>
      <c r="Q247" s="761"/>
    </row>
    <row r="248" spans="1:17">
      <c r="A248" s="784"/>
      <c r="B248" s="784"/>
      <c r="C248" s="785"/>
      <c r="D248" s="701" t="s">
        <v>161</v>
      </c>
      <c r="E248" s="702">
        <f>SUM(E239:E247)</f>
        <v>0.76190000000000002</v>
      </c>
      <c r="F248" s="702">
        <f>SUM(F239:F247)</f>
        <v>0.23810000000000001</v>
      </c>
      <c r="G248" s="703">
        <f>SUM(E239:F247)</f>
        <v>1</v>
      </c>
      <c r="H248" s="251"/>
      <c r="I248" s="781"/>
      <c r="J248" s="786"/>
      <c r="K248" s="786"/>
      <c r="L248" s="786"/>
      <c r="M248" s="778"/>
      <c r="N248" s="246"/>
      <c r="O248" s="781"/>
      <c r="P248" s="765"/>
      <c r="Q248" s="762"/>
    </row>
    <row r="249" spans="1:17">
      <c r="A249" s="851">
        <v>25</v>
      </c>
      <c r="B249" s="782" t="s">
        <v>103</v>
      </c>
      <c r="C249" s="783" t="s">
        <v>104</v>
      </c>
      <c r="D249" s="36" t="s">
        <v>253</v>
      </c>
      <c r="E249" s="51">
        <v>1</v>
      </c>
      <c r="F249" s="51"/>
      <c r="G249" s="304">
        <f>SUM(E249:F249)</f>
        <v>1</v>
      </c>
      <c r="H249" s="308"/>
      <c r="I249" s="787"/>
      <c r="J249" s="788"/>
      <c r="K249" s="788"/>
      <c r="L249" s="788"/>
      <c r="M249" s="794"/>
      <c r="N249" s="246"/>
      <c r="O249" s="791" t="s">
        <v>12</v>
      </c>
      <c r="P249" s="751" t="s">
        <v>331</v>
      </c>
      <c r="Q249" s="775" t="s">
        <v>331</v>
      </c>
    </row>
    <row r="250" spans="1:17">
      <c r="A250" s="852"/>
      <c r="B250" s="782"/>
      <c r="C250" s="783"/>
      <c r="D250" s="37" t="s">
        <v>208</v>
      </c>
      <c r="E250" s="52"/>
      <c r="F250" s="52"/>
      <c r="G250" s="305">
        <f t="shared" ref="G250:G257" si="24">SUM(E250:F250)</f>
        <v>0</v>
      </c>
      <c r="H250" s="308"/>
      <c r="I250" s="787"/>
      <c r="J250" s="788"/>
      <c r="K250" s="788"/>
      <c r="L250" s="788"/>
      <c r="M250" s="794"/>
      <c r="N250" s="246"/>
      <c r="O250" s="791"/>
      <c r="P250" s="752"/>
      <c r="Q250" s="776"/>
    </row>
    <row r="251" spans="1:17">
      <c r="A251" s="852"/>
      <c r="B251" s="782"/>
      <c r="C251" s="783"/>
      <c r="D251" s="37" t="s">
        <v>247</v>
      </c>
      <c r="E251" s="52"/>
      <c r="F251" s="52"/>
      <c r="G251" s="305">
        <f t="shared" si="24"/>
        <v>0</v>
      </c>
      <c r="H251" s="308"/>
      <c r="I251" s="787"/>
      <c r="J251" s="788"/>
      <c r="K251" s="788"/>
      <c r="L251" s="788"/>
      <c r="M251" s="794"/>
      <c r="N251" s="246"/>
      <c r="O251" s="791"/>
      <c r="P251" s="752"/>
      <c r="Q251" s="776"/>
    </row>
    <row r="252" spans="1:17">
      <c r="A252" s="852"/>
      <c r="B252" s="782"/>
      <c r="C252" s="783"/>
      <c r="D252" s="37" t="s">
        <v>248</v>
      </c>
      <c r="E252" s="52"/>
      <c r="F252" s="52"/>
      <c r="G252" s="305">
        <f t="shared" si="24"/>
        <v>0</v>
      </c>
      <c r="H252" s="308"/>
      <c r="I252" s="787"/>
      <c r="J252" s="788"/>
      <c r="K252" s="788"/>
      <c r="L252" s="788"/>
      <c r="M252" s="794"/>
      <c r="N252" s="246"/>
      <c r="O252" s="791"/>
      <c r="P252" s="752"/>
      <c r="Q252" s="776"/>
    </row>
    <row r="253" spans="1:17">
      <c r="A253" s="852"/>
      <c r="B253" s="782"/>
      <c r="C253" s="783"/>
      <c r="D253" s="37" t="s">
        <v>232</v>
      </c>
      <c r="E253" s="52"/>
      <c r="F253" s="52"/>
      <c r="G253" s="305">
        <f t="shared" si="24"/>
        <v>0</v>
      </c>
      <c r="H253" s="308"/>
      <c r="I253" s="787"/>
      <c r="J253" s="788"/>
      <c r="K253" s="788"/>
      <c r="L253" s="788"/>
      <c r="M253" s="794"/>
      <c r="N253" s="246"/>
      <c r="O253" s="791"/>
      <c r="P253" s="752"/>
      <c r="Q253" s="776"/>
    </row>
    <row r="254" spans="1:17">
      <c r="A254" s="852"/>
      <c r="B254" s="782"/>
      <c r="C254" s="783"/>
      <c r="D254" s="37" t="s">
        <v>209</v>
      </c>
      <c r="E254" s="52"/>
      <c r="F254" s="52"/>
      <c r="G254" s="305">
        <f t="shared" si="24"/>
        <v>0</v>
      </c>
      <c r="H254" s="308"/>
      <c r="I254" s="787"/>
      <c r="J254" s="788"/>
      <c r="K254" s="788"/>
      <c r="L254" s="788"/>
      <c r="M254" s="794"/>
      <c r="N254" s="246"/>
      <c r="O254" s="791"/>
      <c r="P254" s="752"/>
      <c r="Q254" s="776"/>
    </row>
    <row r="255" spans="1:17">
      <c r="A255" s="852"/>
      <c r="B255" s="782"/>
      <c r="C255" s="783"/>
      <c r="D255" s="37" t="s">
        <v>167</v>
      </c>
      <c r="E255" s="52"/>
      <c r="F255" s="52"/>
      <c r="G255" s="305">
        <f t="shared" si="24"/>
        <v>0</v>
      </c>
      <c r="H255" s="308"/>
      <c r="I255" s="787"/>
      <c r="J255" s="788"/>
      <c r="K255" s="788"/>
      <c r="L255" s="788"/>
      <c r="M255" s="794"/>
      <c r="N255" s="246"/>
      <c r="O255" s="791"/>
      <c r="P255" s="752"/>
      <c r="Q255" s="776"/>
    </row>
    <row r="256" spans="1:17">
      <c r="A256" s="852"/>
      <c r="B256" s="782"/>
      <c r="C256" s="783"/>
      <c r="D256" s="37" t="s">
        <v>210</v>
      </c>
      <c r="E256" s="52"/>
      <c r="F256" s="52"/>
      <c r="G256" s="305">
        <f t="shared" si="24"/>
        <v>0</v>
      </c>
      <c r="H256" s="308"/>
      <c r="I256" s="787"/>
      <c r="J256" s="788"/>
      <c r="K256" s="788"/>
      <c r="L256" s="788"/>
      <c r="M256" s="794"/>
      <c r="N256" s="246"/>
      <c r="O256" s="791"/>
      <c r="P256" s="752"/>
      <c r="Q256" s="776"/>
    </row>
    <row r="257" spans="1:23">
      <c r="A257" s="852"/>
      <c r="B257" s="782"/>
      <c r="C257" s="783"/>
      <c r="D257" s="37" t="s">
        <v>249</v>
      </c>
      <c r="E257" s="52"/>
      <c r="F257" s="52"/>
      <c r="G257" s="306">
        <f t="shared" si="24"/>
        <v>0</v>
      </c>
      <c r="H257" s="308"/>
      <c r="I257" s="787"/>
      <c r="J257" s="788"/>
      <c r="K257" s="788"/>
      <c r="L257" s="788"/>
      <c r="M257" s="794"/>
      <c r="N257" s="246"/>
      <c r="O257" s="791"/>
      <c r="P257" s="752"/>
      <c r="Q257" s="776"/>
    </row>
    <row r="258" spans="1:23">
      <c r="A258" s="852"/>
      <c r="B258" s="782"/>
      <c r="C258" s="783"/>
      <c r="D258" s="57" t="s">
        <v>161</v>
      </c>
      <c r="E258" s="68">
        <f>SUM(E249:E257)</f>
        <v>1</v>
      </c>
      <c r="F258" s="68">
        <f>SUM(F249:F257)</f>
        <v>0</v>
      </c>
      <c r="G258" s="69">
        <f>SUM(E249:F257)</f>
        <v>1</v>
      </c>
      <c r="H258" s="251"/>
      <c r="I258" s="787"/>
      <c r="J258" s="788"/>
      <c r="K258" s="788"/>
      <c r="L258" s="788"/>
      <c r="M258" s="794"/>
      <c r="N258" s="246"/>
      <c r="O258" s="791"/>
      <c r="P258" s="753"/>
      <c r="Q258" s="777"/>
      <c r="R258" s="1"/>
      <c r="S258" s="1"/>
      <c r="T258" s="1"/>
      <c r="U258" s="1"/>
      <c r="V258" s="2"/>
      <c r="W258" s="2"/>
    </row>
    <row r="259" spans="1:23">
      <c r="A259" s="784">
        <v>26</v>
      </c>
      <c r="B259" s="784" t="s">
        <v>107</v>
      </c>
      <c r="C259" s="785" t="s">
        <v>108</v>
      </c>
      <c r="D259" s="694" t="s">
        <v>253</v>
      </c>
      <c r="E259" s="695"/>
      <c r="F259" s="695"/>
      <c r="G259" s="708">
        <f>SUM(E259:F259)</f>
        <v>0</v>
      </c>
      <c r="H259" s="301"/>
      <c r="I259" s="781" t="s">
        <v>332</v>
      </c>
      <c r="J259" s="786" t="s">
        <v>6</v>
      </c>
      <c r="K259" s="786" t="s">
        <v>332</v>
      </c>
      <c r="L259" s="786" t="s">
        <v>332</v>
      </c>
      <c r="M259" s="795" t="s">
        <v>332</v>
      </c>
      <c r="N259" s="246"/>
      <c r="O259" s="781" t="s">
        <v>12</v>
      </c>
      <c r="P259" s="763" t="s">
        <v>331</v>
      </c>
      <c r="Q259" s="760" t="s">
        <v>331</v>
      </c>
    </row>
    <row r="260" spans="1:23">
      <c r="A260" s="784"/>
      <c r="B260" s="784"/>
      <c r="C260" s="785"/>
      <c r="D260" s="697" t="s">
        <v>208</v>
      </c>
      <c r="E260" s="698"/>
      <c r="F260" s="698"/>
      <c r="G260" s="709">
        <f t="shared" ref="G260:G267" si="25">SUM(E260:F260)</f>
        <v>0</v>
      </c>
      <c r="H260" s="301"/>
      <c r="I260" s="781"/>
      <c r="J260" s="786"/>
      <c r="K260" s="786"/>
      <c r="L260" s="786"/>
      <c r="M260" s="795"/>
      <c r="N260" s="246"/>
      <c r="O260" s="781"/>
      <c r="P260" s="764"/>
      <c r="Q260" s="761"/>
    </row>
    <row r="261" spans="1:23">
      <c r="A261" s="784"/>
      <c r="B261" s="784"/>
      <c r="C261" s="785"/>
      <c r="D261" s="697" t="s">
        <v>247</v>
      </c>
      <c r="E261" s="698"/>
      <c r="F261" s="698"/>
      <c r="G261" s="709">
        <f t="shared" si="25"/>
        <v>0</v>
      </c>
      <c r="H261" s="301"/>
      <c r="I261" s="781"/>
      <c r="J261" s="786"/>
      <c r="K261" s="786"/>
      <c r="L261" s="786"/>
      <c r="M261" s="795"/>
      <c r="N261" s="246"/>
      <c r="O261" s="781"/>
      <c r="P261" s="764"/>
      <c r="Q261" s="761"/>
    </row>
    <row r="262" spans="1:23">
      <c r="A262" s="784"/>
      <c r="B262" s="784"/>
      <c r="C262" s="785"/>
      <c r="D262" s="697" t="s">
        <v>248</v>
      </c>
      <c r="E262" s="698"/>
      <c r="F262" s="698"/>
      <c r="G262" s="709">
        <f t="shared" si="25"/>
        <v>0</v>
      </c>
      <c r="H262" s="301"/>
      <c r="I262" s="781"/>
      <c r="J262" s="786"/>
      <c r="K262" s="786"/>
      <c r="L262" s="786"/>
      <c r="M262" s="795"/>
      <c r="N262" s="246"/>
      <c r="O262" s="781"/>
      <c r="P262" s="764"/>
      <c r="Q262" s="761"/>
    </row>
    <row r="263" spans="1:23">
      <c r="A263" s="784"/>
      <c r="B263" s="784"/>
      <c r="C263" s="785"/>
      <c r="D263" s="697" t="s">
        <v>232</v>
      </c>
      <c r="E263" s="698"/>
      <c r="F263" s="698"/>
      <c r="G263" s="709">
        <f t="shared" si="25"/>
        <v>0</v>
      </c>
      <c r="H263" s="301"/>
      <c r="I263" s="781"/>
      <c r="J263" s="786"/>
      <c r="K263" s="786"/>
      <c r="L263" s="786"/>
      <c r="M263" s="795"/>
      <c r="N263" s="246"/>
      <c r="O263" s="781"/>
      <c r="P263" s="764"/>
      <c r="Q263" s="761"/>
    </row>
    <row r="264" spans="1:23">
      <c r="A264" s="784"/>
      <c r="B264" s="784"/>
      <c r="C264" s="785"/>
      <c r="D264" s="697" t="s">
        <v>209</v>
      </c>
      <c r="E264" s="698"/>
      <c r="F264" s="698"/>
      <c r="G264" s="709">
        <f t="shared" si="25"/>
        <v>0</v>
      </c>
      <c r="H264" s="301"/>
      <c r="I264" s="781"/>
      <c r="J264" s="786"/>
      <c r="K264" s="786"/>
      <c r="L264" s="786"/>
      <c r="M264" s="795"/>
      <c r="N264" s="246"/>
      <c r="O264" s="781"/>
      <c r="P264" s="764"/>
      <c r="Q264" s="761"/>
    </row>
    <row r="265" spans="1:23">
      <c r="A265" s="784"/>
      <c r="B265" s="784"/>
      <c r="C265" s="785"/>
      <c r="D265" s="697" t="s">
        <v>167</v>
      </c>
      <c r="E265" s="698"/>
      <c r="F265" s="698"/>
      <c r="G265" s="709">
        <f t="shared" si="25"/>
        <v>0</v>
      </c>
      <c r="H265" s="301"/>
      <c r="I265" s="781"/>
      <c r="J265" s="786"/>
      <c r="K265" s="786"/>
      <c r="L265" s="786"/>
      <c r="M265" s="795"/>
      <c r="N265" s="246"/>
      <c r="O265" s="781"/>
      <c r="P265" s="764"/>
      <c r="Q265" s="761"/>
    </row>
    <row r="266" spans="1:23">
      <c r="A266" s="784"/>
      <c r="B266" s="784"/>
      <c r="C266" s="785"/>
      <c r="D266" s="697" t="s">
        <v>210</v>
      </c>
      <c r="E266" s="698"/>
      <c r="F266" s="698"/>
      <c r="G266" s="709">
        <f t="shared" si="25"/>
        <v>0</v>
      </c>
      <c r="H266" s="301"/>
      <c r="I266" s="781"/>
      <c r="J266" s="786"/>
      <c r="K266" s="786"/>
      <c r="L266" s="786"/>
      <c r="M266" s="795"/>
      <c r="N266" s="246"/>
      <c r="O266" s="781"/>
      <c r="P266" s="764"/>
      <c r="Q266" s="761"/>
    </row>
    <row r="267" spans="1:23">
      <c r="A267" s="784"/>
      <c r="B267" s="784"/>
      <c r="C267" s="785"/>
      <c r="D267" s="697" t="s">
        <v>249</v>
      </c>
      <c r="E267" s="698"/>
      <c r="F267" s="698">
        <v>1</v>
      </c>
      <c r="G267" s="710">
        <f t="shared" si="25"/>
        <v>1</v>
      </c>
      <c r="H267" s="301"/>
      <c r="I267" s="781"/>
      <c r="J267" s="786"/>
      <c r="K267" s="786"/>
      <c r="L267" s="786"/>
      <c r="M267" s="795"/>
      <c r="N267" s="246"/>
      <c r="O267" s="781"/>
      <c r="P267" s="764"/>
      <c r="Q267" s="761"/>
    </row>
    <row r="268" spans="1:23">
      <c r="A268" s="784"/>
      <c r="B268" s="784"/>
      <c r="C268" s="785"/>
      <c r="D268" s="701" t="s">
        <v>161</v>
      </c>
      <c r="E268" s="702">
        <f>SUM(E259:E267)</f>
        <v>0</v>
      </c>
      <c r="F268" s="702">
        <f>SUM(F259:F267)</f>
        <v>1</v>
      </c>
      <c r="G268" s="703">
        <f>SUM(E259:F267)</f>
        <v>1</v>
      </c>
      <c r="H268" s="251"/>
      <c r="I268" s="781"/>
      <c r="J268" s="786"/>
      <c r="K268" s="786"/>
      <c r="L268" s="786"/>
      <c r="M268" s="795"/>
      <c r="N268" s="246"/>
      <c r="O268" s="781"/>
      <c r="P268" s="765"/>
      <c r="Q268" s="762"/>
      <c r="R268"/>
    </row>
    <row r="269" spans="1:23">
      <c r="A269" s="851">
        <v>27</v>
      </c>
      <c r="B269" s="782" t="s">
        <v>110</v>
      </c>
      <c r="C269" s="783" t="s">
        <v>182</v>
      </c>
      <c r="D269" s="36" t="s">
        <v>253</v>
      </c>
      <c r="E269" s="51"/>
      <c r="F269" s="51"/>
      <c r="G269" s="304">
        <f>SUM(E269:F269)</f>
        <v>0</v>
      </c>
      <c r="H269" s="308"/>
      <c r="I269" s="791" t="s">
        <v>332</v>
      </c>
      <c r="J269" s="790" t="s">
        <v>6</v>
      </c>
      <c r="K269" s="790" t="s">
        <v>332</v>
      </c>
      <c r="L269" s="790" t="s">
        <v>332</v>
      </c>
      <c r="M269" s="832" t="s">
        <v>332</v>
      </c>
      <c r="N269" s="246"/>
      <c r="O269" s="791" t="s">
        <v>6</v>
      </c>
      <c r="P269" s="751" t="s">
        <v>12</v>
      </c>
      <c r="Q269" s="775" t="s">
        <v>6</v>
      </c>
    </row>
    <row r="270" spans="1:23">
      <c r="A270" s="852"/>
      <c r="B270" s="782"/>
      <c r="C270" s="783"/>
      <c r="D270" s="37" t="s">
        <v>208</v>
      </c>
      <c r="E270" s="52"/>
      <c r="F270" s="52"/>
      <c r="G270" s="305">
        <f t="shared" ref="G270:G277" si="26">SUM(E270:F270)</f>
        <v>0</v>
      </c>
      <c r="H270" s="308"/>
      <c r="I270" s="791"/>
      <c r="J270" s="790"/>
      <c r="K270" s="790"/>
      <c r="L270" s="790"/>
      <c r="M270" s="832"/>
      <c r="N270" s="246"/>
      <c r="O270" s="791"/>
      <c r="P270" s="752"/>
      <c r="Q270" s="776"/>
    </row>
    <row r="271" spans="1:23">
      <c r="A271" s="852"/>
      <c r="B271" s="782"/>
      <c r="C271" s="783"/>
      <c r="D271" s="37" t="s">
        <v>247</v>
      </c>
      <c r="E271" s="52"/>
      <c r="F271" s="52"/>
      <c r="G271" s="305">
        <f t="shared" si="26"/>
        <v>0</v>
      </c>
      <c r="H271" s="308"/>
      <c r="I271" s="791"/>
      <c r="J271" s="790"/>
      <c r="K271" s="790"/>
      <c r="L271" s="790"/>
      <c r="M271" s="832"/>
      <c r="N271" s="246"/>
      <c r="O271" s="791"/>
      <c r="P271" s="752"/>
      <c r="Q271" s="776"/>
    </row>
    <row r="272" spans="1:23">
      <c r="A272" s="852"/>
      <c r="B272" s="782"/>
      <c r="C272" s="783"/>
      <c r="D272" s="37" t="s">
        <v>248</v>
      </c>
      <c r="E272" s="52"/>
      <c r="F272" s="52"/>
      <c r="G272" s="305">
        <f t="shared" si="26"/>
        <v>0</v>
      </c>
      <c r="H272" s="308"/>
      <c r="I272" s="791"/>
      <c r="J272" s="790"/>
      <c r="K272" s="790"/>
      <c r="L272" s="790"/>
      <c r="M272" s="832"/>
      <c r="N272" s="246"/>
      <c r="O272" s="791"/>
      <c r="P272" s="752"/>
      <c r="Q272" s="776"/>
    </row>
    <row r="273" spans="1:21">
      <c r="A273" s="852"/>
      <c r="B273" s="782"/>
      <c r="C273" s="783"/>
      <c r="D273" s="37" t="s">
        <v>232</v>
      </c>
      <c r="E273" s="52"/>
      <c r="F273" s="52"/>
      <c r="G273" s="305">
        <f t="shared" si="26"/>
        <v>0</v>
      </c>
      <c r="H273" s="308"/>
      <c r="I273" s="791"/>
      <c r="J273" s="790"/>
      <c r="K273" s="790"/>
      <c r="L273" s="790"/>
      <c r="M273" s="832"/>
      <c r="N273" s="246"/>
      <c r="O273" s="791"/>
      <c r="P273" s="752"/>
      <c r="Q273" s="776"/>
    </row>
    <row r="274" spans="1:21">
      <c r="A274" s="852"/>
      <c r="B274" s="782"/>
      <c r="C274" s="783"/>
      <c r="D274" s="37" t="s">
        <v>209</v>
      </c>
      <c r="E274" s="52"/>
      <c r="F274" s="52"/>
      <c r="G274" s="305">
        <f t="shared" si="26"/>
        <v>0</v>
      </c>
      <c r="H274" s="308"/>
      <c r="I274" s="791"/>
      <c r="J274" s="790"/>
      <c r="K274" s="790"/>
      <c r="L274" s="790"/>
      <c r="M274" s="832"/>
      <c r="N274" s="246"/>
      <c r="O274" s="791"/>
      <c r="P274" s="752"/>
      <c r="Q274" s="776"/>
    </row>
    <row r="275" spans="1:21">
      <c r="A275" s="852"/>
      <c r="B275" s="782"/>
      <c r="C275" s="783"/>
      <c r="D275" s="37" t="s">
        <v>167</v>
      </c>
      <c r="E275" s="52"/>
      <c r="F275" s="52"/>
      <c r="G275" s="305">
        <f t="shared" si="26"/>
        <v>0</v>
      </c>
      <c r="H275" s="308"/>
      <c r="I275" s="791"/>
      <c r="J275" s="790"/>
      <c r="K275" s="790"/>
      <c r="L275" s="790"/>
      <c r="M275" s="832"/>
      <c r="N275" s="246"/>
      <c r="O275" s="791"/>
      <c r="P275" s="752"/>
      <c r="Q275" s="776"/>
    </row>
    <row r="276" spans="1:21">
      <c r="A276" s="852"/>
      <c r="B276" s="782"/>
      <c r="C276" s="783"/>
      <c r="D276" s="37" t="s">
        <v>210</v>
      </c>
      <c r="E276" s="52"/>
      <c r="F276" s="52"/>
      <c r="G276" s="305">
        <f t="shared" si="26"/>
        <v>0</v>
      </c>
      <c r="H276" s="308"/>
      <c r="I276" s="791"/>
      <c r="J276" s="790"/>
      <c r="K276" s="790"/>
      <c r="L276" s="790"/>
      <c r="M276" s="832"/>
      <c r="N276" s="246"/>
      <c r="O276" s="791"/>
      <c r="P276" s="752"/>
      <c r="Q276" s="776"/>
    </row>
    <row r="277" spans="1:21">
      <c r="A277" s="852"/>
      <c r="B277" s="782"/>
      <c r="C277" s="783"/>
      <c r="D277" s="37" t="s">
        <v>249</v>
      </c>
      <c r="E277" s="52"/>
      <c r="F277" s="52">
        <v>1</v>
      </c>
      <c r="G277" s="306">
        <f t="shared" si="26"/>
        <v>1</v>
      </c>
      <c r="H277" s="308"/>
      <c r="I277" s="791"/>
      <c r="J277" s="790"/>
      <c r="K277" s="790"/>
      <c r="L277" s="790"/>
      <c r="M277" s="832"/>
      <c r="N277" s="246"/>
      <c r="O277" s="791"/>
      <c r="P277" s="752"/>
      <c r="Q277" s="776"/>
    </row>
    <row r="278" spans="1:21">
      <c r="A278" s="852"/>
      <c r="B278" s="782"/>
      <c r="C278" s="783"/>
      <c r="D278" s="57" t="s">
        <v>161</v>
      </c>
      <c r="E278" s="68">
        <f>SUM(E269:E277)</f>
        <v>0</v>
      </c>
      <c r="F278" s="68">
        <f>SUM(F269:F277)</f>
        <v>1</v>
      </c>
      <c r="G278" s="69">
        <f>SUM(E269:F277)</f>
        <v>1</v>
      </c>
      <c r="H278" s="251"/>
      <c r="I278" s="791"/>
      <c r="J278" s="790"/>
      <c r="K278" s="790"/>
      <c r="L278" s="790"/>
      <c r="M278" s="832"/>
      <c r="N278" s="246"/>
      <c r="O278" s="791"/>
      <c r="P278" s="753"/>
      <c r="Q278" s="777"/>
      <c r="R278" s="1"/>
      <c r="S278" s="1"/>
      <c r="T278"/>
      <c r="U278"/>
    </row>
    <row r="279" spans="1:21">
      <c r="A279" s="784">
        <v>28</v>
      </c>
      <c r="B279" s="784" t="s">
        <v>113</v>
      </c>
      <c r="C279" s="785" t="s">
        <v>114</v>
      </c>
      <c r="D279" s="694" t="s">
        <v>253</v>
      </c>
      <c r="E279" s="695"/>
      <c r="F279" s="726">
        <v>0.33329999999999999</v>
      </c>
      <c r="G279" s="727">
        <v>0.33329999999999999</v>
      </c>
      <c r="H279" s="308"/>
      <c r="I279" s="781" t="s">
        <v>12</v>
      </c>
      <c r="J279" s="786" t="s">
        <v>12</v>
      </c>
      <c r="K279" s="786" t="s">
        <v>12</v>
      </c>
      <c r="L279" s="786" t="s">
        <v>6</v>
      </c>
      <c r="M279" s="834" t="s">
        <v>426</v>
      </c>
      <c r="N279" s="246"/>
      <c r="O279" s="781" t="s">
        <v>12</v>
      </c>
      <c r="P279" s="763" t="s">
        <v>331</v>
      </c>
      <c r="Q279" s="760" t="s">
        <v>331</v>
      </c>
    </row>
    <row r="280" spans="1:21">
      <c r="A280" s="784"/>
      <c r="B280" s="784"/>
      <c r="C280" s="785"/>
      <c r="D280" s="697" t="s">
        <v>208</v>
      </c>
      <c r="E280" s="711"/>
      <c r="F280" s="728"/>
      <c r="G280" s="729">
        <f t="shared" ref="G280:G287" si="27">SUM(E280:F280)</f>
        <v>0</v>
      </c>
      <c r="H280" s="308"/>
      <c r="I280" s="781"/>
      <c r="J280" s="786"/>
      <c r="K280" s="786"/>
      <c r="L280" s="786"/>
      <c r="M280" s="834"/>
      <c r="N280" s="246"/>
      <c r="O280" s="781"/>
      <c r="P280" s="764"/>
      <c r="Q280" s="761"/>
    </row>
    <row r="281" spans="1:21">
      <c r="A281" s="784"/>
      <c r="B281" s="784"/>
      <c r="C281" s="785"/>
      <c r="D281" s="697" t="s">
        <v>247</v>
      </c>
      <c r="E281" s="698"/>
      <c r="F281" s="728">
        <v>0.33329999999999999</v>
      </c>
      <c r="G281" s="729">
        <v>0.33329999999999999</v>
      </c>
      <c r="H281" s="308"/>
      <c r="I281" s="781"/>
      <c r="J281" s="786"/>
      <c r="K281" s="786"/>
      <c r="L281" s="786"/>
      <c r="M281" s="834"/>
      <c r="N281" s="246"/>
      <c r="O281" s="781"/>
      <c r="P281" s="764"/>
      <c r="Q281" s="761"/>
    </row>
    <row r="282" spans="1:21">
      <c r="A282" s="784"/>
      <c r="B282" s="784"/>
      <c r="C282" s="785"/>
      <c r="D282" s="697" t="s">
        <v>248</v>
      </c>
      <c r="E282" s="712"/>
      <c r="F282" s="728">
        <v>0.33329999999999999</v>
      </c>
      <c r="G282" s="729">
        <v>0.33329999999999999</v>
      </c>
      <c r="H282" s="308"/>
      <c r="I282" s="781"/>
      <c r="J282" s="786"/>
      <c r="K282" s="786"/>
      <c r="L282" s="786"/>
      <c r="M282" s="834"/>
      <c r="N282" s="246"/>
      <c r="O282" s="781"/>
      <c r="P282" s="764"/>
      <c r="Q282" s="761"/>
    </row>
    <row r="283" spans="1:21">
      <c r="A283" s="784"/>
      <c r="B283" s="784"/>
      <c r="C283" s="785"/>
      <c r="D283" s="697" t="s">
        <v>232</v>
      </c>
      <c r="E283" s="698"/>
      <c r="F283" s="728"/>
      <c r="G283" s="729">
        <f t="shared" si="27"/>
        <v>0</v>
      </c>
      <c r="H283" s="308"/>
      <c r="I283" s="781"/>
      <c r="J283" s="786"/>
      <c r="K283" s="786"/>
      <c r="L283" s="786"/>
      <c r="M283" s="834"/>
      <c r="N283" s="246"/>
      <c r="O283" s="781"/>
      <c r="P283" s="764"/>
      <c r="Q283" s="761"/>
    </row>
    <row r="284" spans="1:21">
      <c r="A284" s="784"/>
      <c r="B284" s="784"/>
      <c r="C284" s="785"/>
      <c r="D284" s="697" t="s">
        <v>209</v>
      </c>
      <c r="E284" s="698"/>
      <c r="F284" s="728"/>
      <c r="G284" s="729">
        <f t="shared" si="27"/>
        <v>0</v>
      </c>
      <c r="H284" s="308"/>
      <c r="I284" s="781"/>
      <c r="J284" s="786"/>
      <c r="K284" s="786"/>
      <c r="L284" s="786"/>
      <c r="M284" s="834"/>
      <c r="N284" s="246"/>
      <c r="O284" s="781"/>
      <c r="P284" s="764"/>
      <c r="Q284" s="761"/>
    </row>
    <row r="285" spans="1:21">
      <c r="A285" s="784"/>
      <c r="B285" s="784"/>
      <c r="C285" s="785"/>
      <c r="D285" s="697" t="s">
        <v>167</v>
      </c>
      <c r="E285" s="698"/>
      <c r="F285" s="728"/>
      <c r="G285" s="729">
        <f t="shared" si="27"/>
        <v>0</v>
      </c>
      <c r="H285" s="308"/>
      <c r="I285" s="781"/>
      <c r="J285" s="786"/>
      <c r="K285" s="786"/>
      <c r="L285" s="786"/>
      <c r="M285" s="834"/>
      <c r="N285" s="246"/>
      <c r="O285" s="781"/>
      <c r="P285" s="764"/>
      <c r="Q285" s="761"/>
    </row>
    <row r="286" spans="1:21">
      <c r="A286" s="784"/>
      <c r="B286" s="784"/>
      <c r="C286" s="785"/>
      <c r="D286" s="697" t="s">
        <v>210</v>
      </c>
      <c r="E286" s="698"/>
      <c r="F286" s="728"/>
      <c r="G286" s="729">
        <f t="shared" si="27"/>
        <v>0</v>
      </c>
      <c r="H286" s="308"/>
      <c r="I286" s="781"/>
      <c r="J286" s="786"/>
      <c r="K286" s="786"/>
      <c r="L286" s="786"/>
      <c r="M286" s="834"/>
      <c r="N286" s="246"/>
      <c r="O286" s="781"/>
      <c r="P286" s="764"/>
      <c r="Q286" s="761"/>
    </row>
    <row r="287" spans="1:21">
      <c r="A287" s="784"/>
      <c r="B287" s="784"/>
      <c r="C287" s="785"/>
      <c r="D287" s="697" t="s">
        <v>249</v>
      </c>
      <c r="E287" s="698"/>
      <c r="F287" s="730"/>
      <c r="G287" s="731">
        <f t="shared" si="27"/>
        <v>0</v>
      </c>
      <c r="H287" s="308"/>
      <c r="I287" s="781"/>
      <c r="J287" s="786"/>
      <c r="K287" s="786"/>
      <c r="L287" s="786"/>
      <c r="M287" s="834"/>
      <c r="N287" s="246"/>
      <c r="O287" s="781"/>
      <c r="P287" s="764"/>
      <c r="Q287" s="761"/>
    </row>
    <row r="288" spans="1:21">
      <c r="A288" s="784"/>
      <c r="B288" s="784"/>
      <c r="C288" s="785"/>
      <c r="D288" s="701" t="s">
        <v>161</v>
      </c>
      <c r="E288" s="702">
        <f>SUM(E279:E287)</f>
        <v>0</v>
      </c>
      <c r="F288" s="732">
        <f>SUM(D279:E287)</f>
        <v>0</v>
      </c>
      <c r="G288" s="733">
        <f>SUM(G279:G287)</f>
        <v>0.99990000000000001</v>
      </c>
      <c r="H288" s="251"/>
      <c r="I288" s="781"/>
      <c r="J288" s="786"/>
      <c r="K288" s="786"/>
      <c r="L288" s="786"/>
      <c r="M288" s="834"/>
      <c r="N288" s="246"/>
      <c r="O288" s="781"/>
      <c r="P288" s="765"/>
      <c r="Q288" s="762"/>
    </row>
    <row r="289" spans="1:17">
      <c r="A289" s="782">
        <v>29</v>
      </c>
      <c r="B289" s="782" t="s">
        <v>118</v>
      </c>
      <c r="C289" s="783" t="s">
        <v>119</v>
      </c>
      <c r="D289" s="36" t="s">
        <v>253</v>
      </c>
      <c r="E289" s="51"/>
      <c r="F289" s="51"/>
      <c r="G289" s="226">
        <f>SUM(E289:F289)</f>
        <v>0</v>
      </c>
      <c r="H289" s="202"/>
      <c r="I289" s="791"/>
      <c r="J289" s="790" t="s">
        <v>6</v>
      </c>
      <c r="K289" s="790"/>
      <c r="L289" s="790"/>
      <c r="M289" s="794"/>
      <c r="N289" s="196"/>
      <c r="O289" s="791" t="s">
        <v>6</v>
      </c>
      <c r="P289" s="751" t="s">
        <v>12</v>
      </c>
      <c r="Q289" s="775" t="s">
        <v>6</v>
      </c>
    </row>
    <row r="290" spans="1:17">
      <c r="A290" s="782"/>
      <c r="B290" s="782"/>
      <c r="C290" s="783"/>
      <c r="D290" s="37" t="s">
        <v>208</v>
      </c>
      <c r="E290" s="52"/>
      <c r="F290" s="52"/>
      <c r="G290" s="227">
        <f t="shared" ref="G290:G297" si="28">SUM(E290:F290)</f>
        <v>0</v>
      </c>
      <c r="H290" s="202"/>
      <c r="I290" s="791"/>
      <c r="J290" s="790"/>
      <c r="K290" s="790"/>
      <c r="L290" s="790"/>
      <c r="M290" s="794"/>
      <c r="N290" s="196"/>
      <c r="O290" s="791"/>
      <c r="P290" s="752"/>
      <c r="Q290" s="776"/>
    </row>
    <row r="291" spans="1:17">
      <c r="A291" s="782"/>
      <c r="B291" s="782"/>
      <c r="C291" s="783"/>
      <c r="D291" s="37" t="s">
        <v>247</v>
      </c>
      <c r="E291" s="52"/>
      <c r="F291" s="52"/>
      <c r="G291" s="227">
        <f t="shared" si="28"/>
        <v>0</v>
      </c>
      <c r="H291" s="202"/>
      <c r="I291" s="791"/>
      <c r="J291" s="790"/>
      <c r="K291" s="790"/>
      <c r="L291" s="790"/>
      <c r="M291" s="794"/>
      <c r="N291" s="196"/>
      <c r="O291" s="791"/>
      <c r="P291" s="752"/>
      <c r="Q291" s="776"/>
    </row>
    <row r="292" spans="1:17">
      <c r="A292" s="782"/>
      <c r="B292" s="782"/>
      <c r="C292" s="783"/>
      <c r="D292" s="37" t="s">
        <v>248</v>
      </c>
      <c r="E292" s="52">
        <v>1</v>
      </c>
      <c r="F292" s="52"/>
      <c r="G292" s="227">
        <f t="shared" si="28"/>
        <v>1</v>
      </c>
      <c r="H292" s="202"/>
      <c r="I292" s="791"/>
      <c r="J292" s="790"/>
      <c r="K292" s="790"/>
      <c r="L292" s="790"/>
      <c r="M292" s="794"/>
      <c r="N292" s="196"/>
      <c r="O292" s="791"/>
      <c r="P292" s="752"/>
      <c r="Q292" s="776"/>
    </row>
    <row r="293" spans="1:17">
      <c r="A293" s="782"/>
      <c r="B293" s="782"/>
      <c r="C293" s="783"/>
      <c r="D293" s="37" t="s">
        <v>232</v>
      </c>
      <c r="E293" s="52"/>
      <c r="F293" s="52"/>
      <c r="G293" s="227">
        <f t="shared" si="28"/>
        <v>0</v>
      </c>
      <c r="H293" s="202"/>
      <c r="I293" s="791"/>
      <c r="J293" s="790"/>
      <c r="K293" s="790"/>
      <c r="L293" s="790"/>
      <c r="M293" s="794"/>
      <c r="N293" s="196"/>
      <c r="O293" s="791"/>
      <c r="P293" s="752"/>
      <c r="Q293" s="776"/>
    </row>
    <row r="294" spans="1:17">
      <c r="A294" s="782"/>
      <c r="B294" s="782"/>
      <c r="C294" s="783"/>
      <c r="D294" s="37" t="s">
        <v>209</v>
      </c>
      <c r="E294" s="52"/>
      <c r="F294" s="52"/>
      <c r="G294" s="227">
        <f t="shared" si="28"/>
        <v>0</v>
      </c>
      <c r="H294" s="202"/>
      <c r="I294" s="791"/>
      <c r="J294" s="790"/>
      <c r="K294" s="790"/>
      <c r="L294" s="790"/>
      <c r="M294" s="794"/>
      <c r="N294" s="196"/>
      <c r="O294" s="791"/>
      <c r="P294" s="752"/>
      <c r="Q294" s="776"/>
    </row>
    <row r="295" spans="1:17">
      <c r="A295" s="782"/>
      <c r="B295" s="782"/>
      <c r="C295" s="783"/>
      <c r="D295" s="37" t="s">
        <v>167</v>
      </c>
      <c r="E295" s="52"/>
      <c r="F295" s="52"/>
      <c r="G295" s="227">
        <f t="shared" si="28"/>
        <v>0</v>
      </c>
      <c r="H295" s="202"/>
      <c r="I295" s="791"/>
      <c r="J295" s="790"/>
      <c r="K295" s="790"/>
      <c r="L295" s="790"/>
      <c r="M295" s="794"/>
      <c r="N295" s="196"/>
      <c r="O295" s="791"/>
      <c r="P295" s="752"/>
      <c r="Q295" s="776"/>
    </row>
    <row r="296" spans="1:17">
      <c r="A296" s="782"/>
      <c r="B296" s="782"/>
      <c r="C296" s="783"/>
      <c r="D296" s="37" t="s">
        <v>210</v>
      </c>
      <c r="E296" s="52"/>
      <c r="F296" s="52"/>
      <c r="G296" s="227">
        <f t="shared" si="28"/>
        <v>0</v>
      </c>
      <c r="H296" s="202"/>
      <c r="I296" s="791"/>
      <c r="J296" s="790"/>
      <c r="K296" s="790"/>
      <c r="L296" s="790"/>
      <c r="M296" s="794"/>
      <c r="N296" s="196"/>
      <c r="O296" s="791"/>
      <c r="P296" s="752"/>
      <c r="Q296" s="776"/>
    </row>
    <row r="297" spans="1:17">
      <c r="A297" s="782"/>
      <c r="B297" s="782"/>
      <c r="C297" s="783"/>
      <c r="D297" s="37" t="s">
        <v>249</v>
      </c>
      <c r="E297" s="52"/>
      <c r="F297" s="52"/>
      <c r="G297" s="228">
        <f t="shared" si="28"/>
        <v>0</v>
      </c>
      <c r="H297" s="202"/>
      <c r="I297" s="791"/>
      <c r="J297" s="790"/>
      <c r="K297" s="790"/>
      <c r="L297" s="790"/>
      <c r="M297" s="794"/>
      <c r="N297" s="196"/>
      <c r="O297" s="791"/>
      <c r="P297" s="752"/>
      <c r="Q297" s="776"/>
    </row>
    <row r="298" spans="1:17">
      <c r="A298" s="782"/>
      <c r="B298" s="782"/>
      <c r="C298" s="783"/>
      <c r="D298" s="57" t="s">
        <v>161</v>
      </c>
      <c r="E298" s="68">
        <f>SUM(E289:E297)</f>
        <v>1</v>
      </c>
      <c r="F298" s="68">
        <f>SUM(F289:F297)</f>
        <v>0</v>
      </c>
      <c r="G298" s="69">
        <f>SUM(E289:F297)</f>
        <v>1</v>
      </c>
      <c r="H298" s="205"/>
      <c r="I298" s="791"/>
      <c r="J298" s="790"/>
      <c r="K298" s="790"/>
      <c r="L298" s="790"/>
      <c r="M298" s="794"/>
      <c r="N298" s="196"/>
      <c r="O298" s="791"/>
      <c r="P298" s="753"/>
      <c r="Q298" s="777"/>
    </row>
    <row r="299" spans="1:17">
      <c r="A299" s="769">
        <v>30</v>
      </c>
      <c r="B299" s="784" t="s">
        <v>122</v>
      </c>
      <c r="C299" s="785" t="s">
        <v>123</v>
      </c>
      <c r="D299" s="694" t="s">
        <v>253</v>
      </c>
      <c r="E299" s="695"/>
      <c r="F299" s="695"/>
      <c r="G299" s="708">
        <f>SUM(E299:F299)</f>
        <v>0</v>
      </c>
      <c r="H299" s="308"/>
      <c r="I299" s="781" t="s">
        <v>6</v>
      </c>
      <c r="J299" s="786" t="s">
        <v>12</v>
      </c>
      <c r="K299" s="786" t="s">
        <v>12</v>
      </c>
      <c r="L299" s="784" t="s">
        <v>12</v>
      </c>
      <c r="M299" s="835" t="s">
        <v>463</v>
      </c>
      <c r="N299" s="173"/>
      <c r="O299" s="781" t="s">
        <v>6</v>
      </c>
      <c r="P299" s="763" t="s">
        <v>12</v>
      </c>
      <c r="Q299" s="760" t="s">
        <v>6</v>
      </c>
    </row>
    <row r="300" spans="1:17">
      <c r="A300" s="770"/>
      <c r="B300" s="784"/>
      <c r="C300" s="785"/>
      <c r="D300" s="697" t="s">
        <v>208</v>
      </c>
      <c r="E300" s="698"/>
      <c r="F300" s="698"/>
      <c r="G300" s="709">
        <f t="shared" ref="G300:G307" si="29">SUM(E300:F300)</f>
        <v>0</v>
      </c>
      <c r="H300" s="308"/>
      <c r="I300" s="781"/>
      <c r="J300" s="786"/>
      <c r="K300" s="786"/>
      <c r="L300" s="784"/>
      <c r="M300" s="836"/>
      <c r="N300" s="173"/>
      <c r="O300" s="781"/>
      <c r="P300" s="764"/>
      <c r="Q300" s="761"/>
    </row>
    <row r="301" spans="1:17">
      <c r="A301" s="770"/>
      <c r="B301" s="784"/>
      <c r="C301" s="785"/>
      <c r="D301" s="697" t="s">
        <v>247</v>
      </c>
      <c r="E301" s="698"/>
      <c r="F301" s="698"/>
      <c r="G301" s="709">
        <f t="shared" si="29"/>
        <v>0</v>
      </c>
      <c r="H301" s="308"/>
      <c r="I301" s="781"/>
      <c r="J301" s="786"/>
      <c r="K301" s="786"/>
      <c r="L301" s="784"/>
      <c r="M301" s="836"/>
      <c r="N301" s="173"/>
      <c r="O301" s="781"/>
      <c r="P301" s="764"/>
      <c r="Q301" s="761"/>
    </row>
    <row r="302" spans="1:17">
      <c r="A302" s="770"/>
      <c r="B302" s="784"/>
      <c r="C302" s="785"/>
      <c r="D302" s="697" t="s">
        <v>248</v>
      </c>
      <c r="E302" s="698"/>
      <c r="F302" s="698">
        <v>0.69</v>
      </c>
      <c r="G302" s="709">
        <f t="shared" si="29"/>
        <v>0.69</v>
      </c>
      <c r="H302" s="308"/>
      <c r="I302" s="781"/>
      <c r="J302" s="786"/>
      <c r="K302" s="786"/>
      <c r="L302" s="784"/>
      <c r="M302" s="836"/>
      <c r="N302" s="173"/>
      <c r="O302" s="781"/>
      <c r="P302" s="764"/>
      <c r="Q302" s="761"/>
    </row>
    <row r="303" spans="1:17">
      <c r="A303" s="770"/>
      <c r="B303" s="784"/>
      <c r="C303" s="785"/>
      <c r="D303" s="697" t="s">
        <v>232</v>
      </c>
      <c r="E303" s="698"/>
      <c r="F303" s="698"/>
      <c r="G303" s="709">
        <f t="shared" si="29"/>
        <v>0</v>
      </c>
      <c r="H303" s="308"/>
      <c r="I303" s="781"/>
      <c r="J303" s="786"/>
      <c r="K303" s="786"/>
      <c r="L303" s="784"/>
      <c r="M303" s="836"/>
      <c r="N303" s="173"/>
      <c r="O303" s="781"/>
      <c r="P303" s="764"/>
      <c r="Q303" s="761"/>
    </row>
    <row r="304" spans="1:17">
      <c r="A304" s="770"/>
      <c r="B304" s="784"/>
      <c r="C304" s="785"/>
      <c r="D304" s="697" t="s">
        <v>209</v>
      </c>
      <c r="E304" s="698">
        <v>6.9000000000000006E-2</v>
      </c>
      <c r="F304" s="698"/>
      <c r="G304" s="709">
        <f t="shared" si="29"/>
        <v>6.9000000000000006E-2</v>
      </c>
      <c r="H304" s="308"/>
      <c r="I304" s="781"/>
      <c r="J304" s="786"/>
      <c r="K304" s="786"/>
      <c r="L304" s="784"/>
      <c r="M304" s="836"/>
      <c r="N304" s="173"/>
      <c r="O304" s="781"/>
      <c r="P304" s="764"/>
      <c r="Q304" s="761"/>
    </row>
    <row r="305" spans="1:17">
      <c r="A305" s="770"/>
      <c r="B305" s="784"/>
      <c r="C305" s="785"/>
      <c r="D305" s="697" t="s">
        <v>167</v>
      </c>
      <c r="E305" s="698">
        <v>1E-3</v>
      </c>
      <c r="F305" s="698"/>
      <c r="G305" s="709">
        <f t="shared" si="29"/>
        <v>1E-3</v>
      </c>
      <c r="H305" s="308"/>
      <c r="I305" s="781"/>
      <c r="J305" s="786"/>
      <c r="K305" s="786"/>
      <c r="L305" s="784"/>
      <c r="M305" s="836"/>
      <c r="N305" s="173"/>
      <c r="O305" s="781"/>
      <c r="P305" s="764"/>
      <c r="Q305" s="761"/>
    </row>
    <row r="306" spans="1:17">
      <c r="A306" s="770"/>
      <c r="B306" s="784"/>
      <c r="C306" s="785"/>
      <c r="D306" s="697" t="s">
        <v>210</v>
      </c>
      <c r="E306" s="698"/>
      <c r="F306" s="698"/>
      <c r="G306" s="709">
        <f t="shared" si="29"/>
        <v>0</v>
      </c>
      <c r="H306" s="308"/>
      <c r="I306" s="781"/>
      <c r="J306" s="786"/>
      <c r="K306" s="786"/>
      <c r="L306" s="784"/>
      <c r="M306" s="836"/>
      <c r="N306" s="173"/>
      <c r="O306" s="781"/>
      <c r="P306" s="764"/>
      <c r="Q306" s="761"/>
    </row>
    <row r="307" spans="1:17">
      <c r="A307" s="770"/>
      <c r="B307" s="784"/>
      <c r="C307" s="785"/>
      <c r="D307" s="697" t="s">
        <v>249</v>
      </c>
      <c r="E307" s="698"/>
      <c r="F307" s="698">
        <v>0.24</v>
      </c>
      <c r="G307" s="710">
        <f t="shared" si="29"/>
        <v>0.24</v>
      </c>
      <c r="H307" s="308"/>
      <c r="I307" s="781"/>
      <c r="J307" s="786"/>
      <c r="K307" s="786"/>
      <c r="L307" s="784"/>
      <c r="M307" s="836"/>
      <c r="N307" s="173"/>
      <c r="O307" s="781"/>
      <c r="P307" s="764"/>
      <c r="Q307" s="761"/>
    </row>
    <row r="308" spans="1:17">
      <c r="A308" s="770"/>
      <c r="B308" s="784"/>
      <c r="C308" s="785"/>
      <c r="D308" s="701" t="s">
        <v>161</v>
      </c>
      <c r="E308" s="702">
        <f>SUM(E299:E307)</f>
        <v>7.0000000000000007E-2</v>
      </c>
      <c r="F308" s="702">
        <f>SUM(F299:F307)</f>
        <v>0.92999999999999994</v>
      </c>
      <c r="G308" s="703">
        <f>SUM(E299:F307)</f>
        <v>0.99999999999999989</v>
      </c>
      <c r="H308" s="251"/>
      <c r="I308" s="781"/>
      <c r="J308" s="786"/>
      <c r="K308" s="786"/>
      <c r="L308" s="784"/>
      <c r="M308" s="837"/>
      <c r="N308" s="173"/>
      <c r="O308" s="781"/>
      <c r="P308" s="765"/>
      <c r="Q308" s="762"/>
    </row>
    <row r="309" spans="1:17">
      <c r="A309" s="757">
        <v>31</v>
      </c>
      <c r="B309" s="757" t="s">
        <v>124</v>
      </c>
      <c r="C309" s="815" t="s">
        <v>216</v>
      </c>
      <c r="D309" s="36" t="s">
        <v>253</v>
      </c>
      <c r="E309" s="51"/>
      <c r="F309" s="51"/>
      <c r="G309" s="304">
        <v>1</v>
      </c>
      <c r="H309" s="308"/>
      <c r="I309" s="754" t="s">
        <v>12</v>
      </c>
      <c r="J309" s="751" t="s">
        <v>12</v>
      </c>
      <c r="K309" s="751" t="s">
        <v>12</v>
      </c>
      <c r="L309" s="751" t="s">
        <v>12</v>
      </c>
      <c r="M309" s="772"/>
      <c r="N309" s="246"/>
      <c r="O309" s="754" t="s">
        <v>12</v>
      </c>
      <c r="P309" s="751" t="s">
        <v>331</v>
      </c>
      <c r="Q309" s="775" t="s">
        <v>331</v>
      </c>
    </row>
    <row r="310" spans="1:17">
      <c r="A310" s="758"/>
      <c r="B310" s="758"/>
      <c r="C310" s="816"/>
      <c r="D310" s="37" t="s">
        <v>208</v>
      </c>
      <c r="E310" s="52"/>
      <c r="F310" s="52"/>
      <c r="G310" s="305">
        <f t="shared" ref="G310:G317" si="30">SUM(E310:F310)</f>
        <v>0</v>
      </c>
      <c r="H310" s="308"/>
      <c r="I310" s="755"/>
      <c r="J310" s="752"/>
      <c r="K310" s="752"/>
      <c r="L310" s="752"/>
      <c r="M310" s="773"/>
      <c r="N310" s="246"/>
      <c r="O310" s="755"/>
      <c r="P310" s="752"/>
      <c r="Q310" s="776"/>
    </row>
    <row r="311" spans="1:17">
      <c r="A311" s="758"/>
      <c r="B311" s="758"/>
      <c r="C311" s="816"/>
      <c r="D311" s="37" t="s">
        <v>247</v>
      </c>
      <c r="E311" s="52"/>
      <c r="F311" s="52"/>
      <c r="G311" s="305">
        <f t="shared" si="30"/>
        <v>0</v>
      </c>
      <c r="H311" s="308"/>
      <c r="I311" s="755"/>
      <c r="J311" s="752"/>
      <c r="K311" s="752"/>
      <c r="L311" s="752"/>
      <c r="M311" s="773"/>
      <c r="N311" s="246"/>
      <c r="O311" s="755"/>
      <c r="P311" s="752"/>
      <c r="Q311" s="776"/>
    </row>
    <row r="312" spans="1:17">
      <c r="A312" s="758"/>
      <c r="B312" s="758"/>
      <c r="C312" s="816"/>
      <c r="D312" s="37" t="s">
        <v>248</v>
      </c>
      <c r="E312" s="52"/>
      <c r="F312" s="52"/>
      <c r="G312" s="305">
        <f t="shared" si="30"/>
        <v>0</v>
      </c>
      <c r="H312" s="308"/>
      <c r="I312" s="755"/>
      <c r="J312" s="752"/>
      <c r="K312" s="752"/>
      <c r="L312" s="752"/>
      <c r="M312" s="773"/>
      <c r="N312" s="246"/>
      <c r="O312" s="755"/>
      <c r="P312" s="752"/>
      <c r="Q312" s="776"/>
    </row>
    <row r="313" spans="1:17">
      <c r="A313" s="758"/>
      <c r="B313" s="758"/>
      <c r="C313" s="816"/>
      <c r="D313" s="37" t="s">
        <v>232</v>
      </c>
      <c r="E313" s="52"/>
      <c r="F313" s="52"/>
      <c r="G313" s="305">
        <f t="shared" si="30"/>
        <v>0</v>
      </c>
      <c r="H313" s="308"/>
      <c r="I313" s="755"/>
      <c r="J313" s="752"/>
      <c r="K313" s="752"/>
      <c r="L313" s="752"/>
      <c r="M313" s="773"/>
      <c r="N313" s="246"/>
      <c r="O313" s="755"/>
      <c r="P313" s="752"/>
      <c r="Q313" s="776"/>
    </row>
    <row r="314" spans="1:17">
      <c r="A314" s="758"/>
      <c r="B314" s="758"/>
      <c r="C314" s="816"/>
      <c r="D314" s="37" t="s">
        <v>209</v>
      </c>
      <c r="E314" s="52"/>
      <c r="F314" s="52"/>
      <c r="G314" s="305">
        <f t="shared" si="30"/>
        <v>0</v>
      </c>
      <c r="H314" s="308"/>
      <c r="I314" s="755"/>
      <c r="J314" s="752"/>
      <c r="K314" s="752"/>
      <c r="L314" s="752"/>
      <c r="M314" s="773"/>
      <c r="N314" s="246"/>
      <c r="O314" s="755"/>
      <c r="P314" s="752"/>
      <c r="Q314" s="776"/>
    </row>
    <row r="315" spans="1:17">
      <c r="A315" s="758"/>
      <c r="B315" s="758"/>
      <c r="C315" s="816"/>
      <c r="D315" s="37" t="s">
        <v>167</v>
      </c>
      <c r="E315" s="52"/>
      <c r="F315" s="52"/>
      <c r="G315" s="305">
        <f t="shared" si="30"/>
        <v>0</v>
      </c>
      <c r="H315" s="308"/>
      <c r="I315" s="755"/>
      <c r="J315" s="752"/>
      <c r="K315" s="752"/>
      <c r="L315" s="752"/>
      <c r="M315" s="773"/>
      <c r="N315" s="246"/>
      <c r="O315" s="755"/>
      <c r="P315" s="752"/>
      <c r="Q315" s="776"/>
    </row>
    <row r="316" spans="1:17">
      <c r="A316" s="758"/>
      <c r="B316" s="758"/>
      <c r="C316" s="816"/>
      <c r="D316" s="37" t="s">
        <v>210</v>
      </c>
      <c r="E316" s="52"/>
      <c r="F316" s="52"/>
      <c r="G316" s="305">
        <f t="shared" si="30"/>
        <v>0</v>
      </c>
      <c r="H316" s="308"/>
      <c r="I316" s="755"/>
      <c r="J316" s="752"/>
      <c r="K316" s="752"/>
      <c r="L316" s="752"/>
      <c r="M316" s="773"/>
      <c r="N316" s="246"/>
      <c r="O316" s="755"/>
      <c r="P316" s="752"/>
      <c r="Q316" s="776"/>
    </row>
    <row r="317" spans="1:17">
      <c r="A317" s="758"/>
      <c r="B317" s="758"/>
      <c r="C317" s="816"/>
      <c r="D317" s="37" t="s">
        <v>249</v>
      </c>
      <c r="E317" s="52"/>
      <c r="F317" s="52"/>
      <c r="G317" s="306">
        <f t="shared" si="30"/>
        <v>0</v>
      </c>
      <c r="H317" s="308"/>
      <c r="I317" s="755"/>
      <c r="J317" s="752"/>
      <c r="K317" s="752"/>
      <c r="L317" s="752"/>
      <c r="M317" s="773"/>
      <c r="N317" s="246"/>
      <c r="O317" s="755"/>
      <c r="P317" s="752"/>
      <c r="Q317" s="776"/>
    </row>
    <row r="318" spans="1:17">
      <c r="A318" s="759"/>
      <c r="B318" s="759"/>
      <c r="C318" s="817"/>
      <c r="D318" s="57" t="s">
        <v>161</v>
      </c>
      <c r="E318" s="68">
        <f>SUM(E309:E317)</f>
        <v>0</v>
      </c>
      <c r="F318" s="68">
        <f>SUM(F309:F317)</f>
        <v>0</v>
      </c>
      <c r="G318" s="69">
        <f>SUM(G309:G317)</f>
        <v>1</v>
      </c>
      <c r="H318" s="251"/>
      <c r="I318" s="756"/>
      <c r="J318" s="753"/>
      <c r="K318" s="753"/>
      <c r="L318" s="753"/>
      <c r="M318" s="774"/>
      <c r="N318" s="246"/>
      <c r="O318" s="756"/>
      <c r="P318" s="753"/>
      <c r="Q318" s="777"/>
    </row>
    <row r="319" spans="1:17">
      <c r="A319" s="769">
        <v>32</v>
      </c>
      <c r="B319" s="818" t="s">
        <v>127</v>
      </c>
      <c r="C319" s="812" t="s">
        <v>128</v>
      </c>
      <c r="D319" s="694" t="s">
        <v>253</v>
      </c>
      <c r="E319" s="695"/>
      <c r="F319" s="695"/>
      <c r="G319" s="696">
        <f>SUM(E319:F319)</f>
        <v>0</v>
      </c>
      <c r="H319" s="202"/>
      <c r="I319" s="766" t="s">
        <v>6</v>
      </c>
      <c r="J319" s="763" t="s">
        <v>332</v>
      </c>
      <c r="K319" s="763" t="s">
        <v>332</v>
      </c>
      <c r="L319" s="763" t="s">
        <v>332</v>
      </c>
      <c r="M319" s="760" t="s">
        <v>332</v>
      </c>
      <c r="N319" s="203"/>
      <c r="O319" s="766" t="s">
        <v>12</v>
      </c>
      <c r="P319" s="763" t="s">
        <v>331</v>
      </c>
      <c r="Q319" s="760" t="s">
        <v>331</v>
      </c>
    </row>
    <row r="320" spans="1:17">
      <c r="A320" s="770"/>
      <c r="B320" s="819"/>
      <c r="C320" s="813"/>
      <c r="D320" s="697" t="s">
        <v>208</v>
      </c>
      <c r="E320" s="698"/>
      <c r="F320" s="698"/>
      <c r="G320" s="699">
        <f t="shared" ref="G320:G327" si="31">SUM(E320:F320)</f>
        <v>0</v>
      </c>
      <c r="H320" s="202"/>
      <c r="I320" s="767"/>
      <c r="J320" s="764"/>
      <c r="K320" s="764"/>
      <c r="L320" s="764"/>
      <c r="M320" s="761"/>
      <c r="N320" s="203"/>
      <c r="O320" s="767"/>
      <c r="P320" s="764"/>
      <c r="Q320" s="761"/>
    </row>
    <row r="321" spans="1:17">
      <c r="A321" s="770"/>
      <c r="B321" s="819"/>
      <c r="C321" s="813"/>
      <c r="D321" s="697" t="s">
        <v>247</v>
      </c>
      <c r="E321" s="698"/>
      <c r="F321" s="698"/>
      <c r="G321" s="699">
        <f t="shared" si="31"/>
        <v>0</v>
      </c>
      <c r="H321" s="202"/>
      <c r="I321" s="767"/>
      <c r="J321" s="764"/>
      <c r="K321" s="764"/>
      <c r="L321" s="764"/>
      <c r="M321" s="761"/>
      <c r="N321" s="203"/>
      <c r="O321" s="767"/>
      <c r="P321" s="764"/>
      <c r="Q321" s="761"/>
    </row>
    <row r="322" spans="1:17">
      <c r="A322" s="770"/>
      <c r="B322" s="819"/>
      <c r="C322" s="813"/>
      <c r="D322" s="697" t="s">
        <v>248</v>
      </c>
      <c r="E322" s="698">
        <v>1</v>
      </c>
      <c r="F322" s="698"/>
      <c r="G322" s="699">
        <v>1</v>
      </c>
      <c r="H322" s="202"/>
      <c r="I322" s="767"/>
      <c r="J322" s="764"/>
      <c r="K322" s="764"/>
      <c r="L322" s="764"/>
      <c r="M322" s="761"/>
      <c r="N322" s="203"/>
      <c r="O322" s="767"/>
      <c r="P322" s="764"/>
      <c r="Q322" s="761"/>
    </row>
    <row r="323" spans="1:17">
      <c r="A323" s="770"/>
      <c r="B323" s="819"/>
      <c r="C323" s="813"/>
      <c r="D323" s="697" t="s">
        <v>232</v>
      </c>
      <c r="E323" s="698"/>
      <c r="F323" s="698"/>
      <c r="G323" s="699">
        <f t="shared" si="31"/>
        <v>0</v>
      </c>
      <c r="H323" s="202"/>
      <c r="I323" s="767"/>
      <c r="J323" s="764"/>
      <c r="K323" s="764"/>
      <c r="L323" s="764"/>
      <c r="M323" s="761"/>
      <c r="N323" s="203"/>
      <c r="O323" s="767"/>
      <c r="P323" s="764"/>
      <c r="Q323" s="761"/>
    </row>
    <row r="324" spans="1:17">
      <c r="A324" s="770"/>
      <c r="B324" s="819"/>
      <c r="C324" s="813"/>
      <c r="D324" s="697" t="s">
        <v>209</v>
      </c>
      <c r="E324" s="698"/>
      <c r="F324" s="698"/>
      <c r="G324" s="699">
        <f t="shared" si="31"/>
        <v>0</v>
      </c>
      <c r="H324" s="202"/>
      <c r="I324" s="767"/>
      <c r="J324" s="764"/>
      <c r="K324" s="764"/>
      <c r="L324" s="764"/>
      <c r="M324" s="761"/>
      <c r="N324" s="203"/>
      <c r="O324" s="767"/>
      <c r="P324" s="764"/>
      <c r="Q324" s="761"/>
    </row>
    <row r="325" spans="1:17">
      <c r="A325" s="770"/>
      <c r="B325" s="819"/>
      <c r="C325" s="813"/>
      <c r="D325" s="697" t="s">
        <v>167</v>
      </c>
      <c r="E325" s="698"/>
      <c r="F325" s="698"/>
      <c r="G325" s="699">
        <f t="shared" si="31"/>
        <v>0</v>
      </c>
      <c r="H325" s="202"/>
      <c r="I325" s="767"/>
      <c r="J325" s="764"/>
      <c r="K325" s="764"/>
      <c r="L325" s="764"/>
      <c r="M325" s="761"/>
      <c r="N325" s="203"/>
      <c r="O325" s="767"/>
      <c r="P325" s="764"/>
      <c r="Q325" s="761"/>
    </row>
    <row r="326" spans="1:17">
      <c r="A326" s="770"/>
      <c r="B326" s="819"/>
      <c r="C326" s="813"/>
      <c r="D326" s="697" t="s">
        <v>210</v>
      </c>
      <c r="E326" s="698"/>
      <c r="F326" s="698"/>
      <c r="G326" s="699">
        <f t="shared" si="31"/>
        <v>0</v>
      </c>
      <c r="H326" s="202"/>
      <c r="I326" s="767"/>
      <c r="J326" s="764"/>
      <c r="K326" s="764"/>
      <c r="L326" s="764"/>
      <c r="M326" s="761"/>
      <c r="N326" s="203"/>
      <c r="O326" s="767"/>
      <c r="P326" s="764"/>
      <c r="Q326" s="761"/>
    </row>
    <row r="327" spans="1:17">
      <c r="A327" s="770"/>
      <c r="B327" s="819"/>
      <c r="C327" s="813"/>
      <c r="D327" s="697" t="s">
        <v>249</v>
      </c>
      <c r="E327" s="698"/>
      <c r="F327" s="698"/>
      <c r="G327" s="700">
        <f t="shared" si="31"/>
        <v>0</v>
      </c>
      <c r="H327" s="202"/>
      <c r="I327" s="767"/>
      <c r="J327" s="764"/>
      <c r="K327" s="764"/>
      <c r="L327" s="764"/>
      <c r="M327" s="761"/>
      <c r="N327" s="203"/>
      <c r="O327" s="767"/>
      <c r="P327" s="764"/>
      <c r="Q327" s="761"/>
    </row>
    <row r="328" spans="1:17">
      <c r="A328" s="771"/>
      <c r="B328" s="820"/>
      <c r="C328" s="814"/>
      <c r="D328" s="701" t="s">
        <v>161</v>
      </c>
      <c r="E328" s="702">
        <f>SUM(E319:E327)</f>
        <v>1</v>
      </c>
      <c r="F328" s="702">
        <f>SUM(F319:F327)</f>
        <v>0</v>
      </c>
      <c r="G328" s="703">
        <f>SUM(G319:G327)</f>
        <v>1</v>
      </c>
      <c r="H328" s="205"/>
      <c r="I328" s="768"/>
      <c r="J328" s="765"/>
      <c r="K328" s="765"/>
      <c r="L328" s="765"/>
      <c r="M328" s="762"/>
      <c r="N328" s="203"/>
      <c r="O328" s="768"/>
      <c r="P328" s="765"/>
      <c r="Q328" s="762"/>
    </row>
    <row r="329" spans="1:17">
      <c r="A329" s="757">
        <v>33</v>
      </c>
      <c r="B329" s="757" t="s">
        <v>133</v>
      </c>
      <c r="C329" s="815" t="s">
        <v>134</v>
      </c>
      <c r="D329" s="36" t="s">
        <v>253</v>
      </c>
      <c r="E329" s="51"/>
      <c r="F329" s="51"/>
      <c r="G329" s="304">
        <f>SUM(E329:F329)</f>
        <v>0</v>
      </c>
      <c r="H329" s="308"/>
      <c r="I329" s="754" t="s">
        <v>12</v>
      </c>
      <c r="J329" s="751" t="s">
        <v>6</v>
      </c>
      <c r="K329" s="751" t="s">
        <v>12</v>
      </c>
      <c r="L329" s="751" t="s">
        <v>12</v>
      </c>
      <c r="M329" s="772"/>
      <c r="N329" s="246"/>
      <c r="O329" s="754" t="s">
        <v>12</v>
      </c>
      <c r="P329" s="751" t="s">
        <v>331</v>
      </c>
      <c r="Q329" s="775" t="s">
        <v>331</v>
      </c>
    </row>
    <row r="330" spans="1:17">
      <c r="A330" s="758"/>
      <c r="B330" s="758"/>
      <c r="C330" s="816"/>
      <c r="D330" s="37" t="s">
        <v>208</v>
      </c>
      <c r="E330" s="52"/>
      <c r="F330" s="52"/>
      <c r="G330" s="305">
        <f t="shared" ref="G330:G337" si="32">SUM(E330:F330)</f>
        <v>0</v>
      </c>
      <c r="H330" s="308"/>
      <c r="I330" s="755"/>
      <c r="J330" s="752"/>
      <c r="K330" s="752"/>
      <c r="L330" s="752"/>
      <c r="M330" s="773"/>
      <c r="N330" s="246"/>
      <c r="O330" s="755"/>
      <c r="P330" s="752"/>
      <c r="Q330" s="776"/>
    </row>
    <row r="331" spans="1:17">
      <c r="A331" s="758"/>
      <c r="B331" s="758"/>
      <c r="C331" s="816"/>
      <c r="D331" s="37" t="s">
        <v>247</v>
      </c>
      <c r="E331" s="52"/>
      <c r="F331" s="52"/>
      <c r="G331" s="305">
        <f t="shared" si="32"/>
        <v>0</v>
      </c>
      <c r="H331" s="308"/>
      <c r="I331" s="755"/>
      <c r="J331" s="752"/>
      <c r="K331" s="752"/>
      <c r="L331" s="752"/>
      <c r="M331" s="773"/>
      <c r="N331" s="246"/>
      <c r="O331" s="755"/>
      <c r="P331" s="752"/>
      <c r="Q331" s="776"/>
    </row>
    <row r="332" spans="1:17">
      <c r="A332" s="758"/>
      <c r="B332" s="758"/>
      <c r="C332" s="816"/>
      <c r="D332" s="37" t="s">
        <v>248</v>
      </c>
      <c r="E332" s="52"/>
      <c r="F332" s="52"/>
      <c r="G332" s="305">
        <f t="shared" si="32"/>
        <v>0</v>
      </c>
      <c r="H332" s="308"/>
      <c r="I332" s="755"/>
      <c r="J332" s="752"/>
      <c r="K332" s="752"/>
      <c r="L332" s="752"/>
      <c r="M332" s="773"/>
      <c r="N332" s="246"/>
      <c r="O332" s="755"/>
      <c r="P332" s="752"/>
      <c r="Q332" s="776"/>
    </row>
    <row r="333" spans="1:17">
      <c r="A333" s="758"/>
      <c r="B333" s="758"/>
      <c r="C333" s="816"/>
      <c r="D333" s="37" t="s">
        <v>232</v>
      </c>
      <c r="E333" s="52"/>
      <c r="F333" s="52"/>
      <c r="G333" s="305">
        <f t="shared" si="32"/>
        <v>0</v>
      </c>
      <c r="H333" s="308"/>
      <c r="I333" s="755"/>
      <c r="J333" s="752"/>
      <c r="K333" s="752"/>
      <c r="L333" s="752"/>
      <c r="M333" s="773"/>
      <c r="N333" s="246"/>
      <c r="O333" s="755"/>
      <c r="P333" s="752"/>
      <c r="Q333" s="776"/>
    </row>
    <row r="334" spans="1:17">
      <c r="A334" s="758"/>
      <c r="B334" s="758"/>
      <c r="C334" s="816"/>
      <c r="D334" s="37" t="s">
        <v>209</v>
      </c>
      <c r="E334" s="52"/>
      <c r="F334" s="52"/>
      <c r="G334" s="305">
        <f t="shared" si="32"/>
        <v>0</v>
      </c>
      <c r="H334" s="308"/>
      <c r="I334" s="755"/>
      <c r="J334" s="752"/>
      <c r="K334" s="752"/>
      <c r="L334" s="752"/>
      <c r="M334" s="773"/>
      <c r="N334" s="246"/>
      <c r="O334" s="755"/>
      <c r="P334" s="752"/>
      <c r="Q334" s="776"/>
    </row>
    <row r="335" spans="1:17">
      <c r="A335" s="758"/>
      <c r="B335" s="758"/>
      <c r="C335" s="816"/>
      <c r="D335" s="37" t="s">
        <v>167</v>
      </c>
      <c r="E335" s="52"/>
      <c r="F335" s="52"/>
      <c r="G335" s="305">
        <f t="shared" si="32"/>
        <v>0</v>
      </c>
      <c r="H335" s="308"/>
      <c r="I335" s="755"/>
      <c r="J335" s="752"/>
      <c r="K335" s="752"/>
      <c r="L335" s="752"/>
      <c r="M335" s="773"/>
      <c r="N335" s="246"/>
      <c r="O335" s="755"/>
      <c r="P335" s="752"/>
      <c r="Q335" s="776"/>
    </row>
    <row r="336" spans="1:17">
      <c r="A336" s="758"/>
      <c r="B336" s="758"/>
      <c r="C336" s="816"/>
      <c r="D336" s="37" t="s">
        <v>210</v>
      </c>
      <c r="E336" s="52"/>
      <c r="F336" s="52"/>
      <c r="G336" s="305">
        <f t="shared" si="32"/>
        <v>0</v>
      </c>
      <c r="H336" s="308"/>
      <c r="I336" s="755"/>
      <c r="J336" s="752"/>
      <c r="K336" s="752"/>
      <c r="L336" s="752"/>
      <c r="M336" s="773"/>
      <c r="N336" s="246"/>
      <c r="O336" s="755"/>
      <c r="P336" s="752"/>
      <c r="Q336" s="776"/>
    </row>
    <row r="337" spans="1:17">
      <c r="A337" s="758"/>
      <c r="B337" s="758"/>
      <c r="C337" s="816"/>
      <c r="D337" s="37" t="s">
        <v>249</v>
      </c>
      <c r="E337" s="52"/>
      <c r="F337" s="52">
        <v>1</v>
      </c>
      <c r="G337" s="306">
        <f t="shared" si="32"/>
        <v>1</v>
      </c>
      <c r="H337" s="308"/>
      <c r="I337" s="755"/>
      <c r="J337" s="752"/>
      <c r="K337" s="752"/>
      <c r="L337" s="752"/>
      <c r="M337" s="773"/>
      <c r="N337" s="246"/>
      <c r="O337" s="755"/>
      <c r="P337" s="752"/>
      <c r="Q337" s="776"/>
    </row>
    <row r="338" spans="1:17">
      <c r="A338" s="759"/>
      <c r="B338" s="759"/>
      <c r="C338" s="817"/>
      <c r="D338" s="57" t="s">
        <v>161</v>
      </c>
      <c r="E338" s="68">
        <f>SUM(E329:E337)</f>
        <v>0</v>
      </c>
      <c r="F338" s="68">
        <f>SUM(F329:F337)</f>
        <v>1</v>
      </c>
      <c r="G338" s="69">
        <f>SUM(E329:F337)</f>
        <v>1</v>
      </c>
      <c r="H338" s="251"/>
      <c r="I338" s="756"/>
      <c r="J338" s="753"/>
      <c r="K338" s="753"/>
      <c r="L338" s="753"/>
      <c r="M338" s="774"/>
      <c r="N338" s="246"/>
      <c r="O338" s="756"/>
      <c r="P338" s="753"/>
      <c r="Q338" s="777"/>
    </row>
    <row r="339" spans="1:17">
      <c r="A339" s="769">
        <v>34</v>
      </c>
      <c r="B339" s="818" t="s">
        <v>137</v>
      </c>
      <c r="C339" s="812" t="s">
        <v>138</v>
      </c>
      <c r="D339" s="694" t="s">
        <v>253</v>
      </c>
      <c r="E339" s="695"/>
      <c r="F339" s="695"/>
      <c r="G339" s="696">
        <f>SUM(E339:F339)</f>
        <v>0</v>
      </c>
      <c r="H339" s="202"/>
      <c r="I339" s="766" t="s">
        <v>12</v>
      </c>
      <c r="J339" s="763" t="s">
        <v>12</v>
      </c>
      <c r="K339" s="763" t="s">
        <v>12</v>
      </c>
      <c r="L339" s="763" t="s">
        <v>6</v>
      </c>
      <c r="M339" s="760"/>
      <c r="N339" s="246"/>
      <c r="O339" s="766" t="s">
        <v>12</v>
      </c>
      <c r="P339" s="763" t="s">
        <v>331</v>
      </c>
      <c r="Q339" s="760" t="s">
        <v>331</v>
      </c>
    </row>
    <row r="340" spans="1:17">
      <c r="A340" s="770"/>
      <c r="B340" s="819"/>
      <c r="C340" s="813"/>
      <c r="D340" s="697" t="s">
        <v>208</v>
      </c>
      <c r="E340" s="698">
        <v>5.8000000000000003E-2</v>
      </c>
      <c r="F340" s="698"/>
      <c r="G340" s="699">
        <f t="shared" ref="G340:G347" si="33">SUM(E340:F340)</f>
        <v>5.8000000000000003E-2</v>
      </c>
      <c r="H340" s="202"/>
      <c r="I340" s="767"/>
      <c r="J340" s="764"/>
      <c r="K340" s="764"/>
      <c r="L340" s="764"/>
      <c r="M340" s="761"/>
      <c r="N340" s="246"/>
      <c r="O340" s="767"/>
      <c r="P340" s="764"/>
      <c r="Q340" s="761"/>
    </row>
    <row r="341" spans="1:17">
      <c r="A341" s="770"/>
      <c r="B341" s="819"/>
      <c r="C341" s="813"/>
      <c r="D341" s="697" t="s">
        <v>247</v>
      </c>
      <c r="E341" s="698"/>
      <c r="F341" s="698"/>
      <c r="G341" s="699">
        <f t="shared" si="33"/>
        <v>0</v>
      </c>
      <c r="H341" s="202"/>
      <c r="I341" s="767"/>
      <c r="J341" s="764"/>
      <c r="K341" s="764"/>
      <c r="L341" s="764"/>
      <c r="M341" s="761"/>
      <c r="N341" s="246"/>
      <c r="O341" s="767"/>
      <c r="P341" s="764"/>
      <c r="Q341" s="761"/>
    </row>
    <row r="342" spans="1:17">
      <c r="A342" s="770"/>
      <c r="B342" s="819"/>
      <c r="C342" s="813"/>
      <c r="D342" s="697" t="s">
        <v>248</v>
      </c>
      <c r="E342" s="698"/>
      <c r="F342" s="698"/>
      <c r="G342" s="699">
        <f t="shared" si="33"/>
        <v>0</v>
      </c>
      <c r="H342" s="202"/>
      <c r="I342" s="767"/>
      <c r="J342" s="764"/>
      <c r="K342" s="764"/>
      <c r="L342" s="764"/>
      <c r="M342" s="761"/>
      <c r="N342" s="246"/>
      <c r="O342" s="767"/>
      <c r="P342" s="764"/>
      <c r="Q342" s="761"/>
    </row>
    <row r="343" spans="1:17">
      <c r="A343" s="770"/>
      <c r="B343" s="819"/>
      <c r="C343" s="813"/>
      <c r="D343" s="697" t="s">
        <v>232</v>
      </c>
      <c r="E343" s="698"/>
      <c r="F343" s="698"/>
      <c r="G343" s="699">
        <f t="shared" si="33"/>
        <v>0</v>
      </c>
      <c r="H343" s="202"/>
      <c r="I343" s="767"/>
      <c r="J343" s="764"/>
      <c r="K343" s="764"/>
      <c r="L343" s="764"/>
      <c r="M343" s="761"/>
      <c r="N343" s="246"/>
      <c r="O343" s="767"/>
      <c r="P343" s="764"/>
      <c r="Q343" s="761"/>
    </row>
    <row r="344" spans="1:17">
      <c r="A344" s="770"/>
      <c r="B344" s="819"/>
      <c r="C344" s="813"/>
      <c r="D344" s="697" t="s">
        <v>209</v>
      </c>
      <c r="E344" s="698"/>
      <c r="F344" s="698"/>
      <c r="G344" s="699">
        <f t="shared" si="33"/>
        <v>0</v>
      </c>
      <c r="H344" s="202"/>
      <c r="I344" s="767"/>
      <c r="J344" s="764"/>
      <c r="K344" s="764"/>
      <c r="L344" s="764"/>
      <c r="M344" s="761"/>
      <c r="N344" s="246"/>
      <c r="O344" s="767"/>
      <c r="P344" s="764"/>
      <c r="Q344" s="761"/>
    </row>
    <row r="345" spans="1:17">
      <c r="A345" s="770"/>
      <c r="B345" s="819"/>
      <c r="C345" s="813"/>
      <c r="D345" s="697" t="s">
        <v>167</v>
      </c>
      <c r="E345" s="698"/>
      <c r="F345" s="698"/>
      <c r="G345" s="699">
        <f t="shared" si="33"/>
        <v>0</v>
      </c>
      <c r="H345" s="202"/>
      <c r="I345" s="767"/>
      <c r="J345" s="764"/>
      <c r="K345" s="764"/>
      <c r="L345" s="764"/>
      <c r="M345" s="761"/>
      <c r="N345" s="246"/>
      <c r="O345" s="767"/>
      <c r="P345" s="764"/>
      <c r="Q345" s="761"/>
    </row>
    <row r="346" spans="1:17">
      <c r="A346" s="770"/>
      <c r="B346" s="819"/>
      <c r="C346" s="813"/>
      <c r="D346" s="697" t="s">
        <v>210</v>
      </c>
      <c r="E346" s="698"/>
      <c r="F346" s="698"/>
      <c r="G346" s="699">
        <f t="shared" si="33"/>
        <v>0</v>
      </c>
      <c r="H346" s="202"/>
      <c r="I346" s="767"/>
      <c r="J346" s="764"/>
      <c r="K346" s="764"/>
      <c r="L346" s="764"/>
      <c r="M346" s="761"/>
      <c r="N346" s="246"/>
      <c r="O346" s="767"/>
      <c r="P346" s="764"/>
      <c r="Q346" s="761"/>
    </row>
    <row r="347" spans="1:17">
      <c r="A347" s="770"/>
      <c r="B347" s="819"/>
      <c r="C347" s="813"/>
      <c r="D347" s="697" t="s">
        <v>249</v>
      </c>
      <c r="E347" s="698">
        <v>2.9000000000000001E-2</v>
      </c>
      <c r="F347" s="698">
        <v>0.91300000000000003</v>
      </c>
      <c r="G347" s="700">
        <f t="shared" si="33"/>
        <v>0.94200000000000006</v>
      </c>
      <c r="H347" s="202"/>
      <c r="I347" s="767"/>
      <c r="J347" s="764"/>
      <c r="K347" s="764"/>
      <c r="L347" s="764"/>
      <c r="M347" s="761"/>
      <c r="N347" s="246"/>
      <c r="O347" s="767"/>
      <c r="P347" s="764"/>
      <c r="Q347" s="761"/>
    </row>
    <row r="348" spans="1:17">
      <c r="A348" s="771"/>
      <c r="B348" s="820"/>
      <c r="C348" s="814"/>
      <c r="D348" s="701" t="s">
        <v>161</v>
      </c>
      <c r="E348" s="702">
        <f>SUM(E339:E347)</f>
        <v>8.7000000000000008E-2</v>
      </c>
      <c r="F348" s="702">
        <f>SUM(F339:F347)</f>
        <v>0.91300000000000003</v>
      </c>
      <c r="G348" s="703">
        <f>SUM(E339:F347)</f>
        <v>1</v>
      </c>
      <c r="H348" s="251"/>
      <c r="I348" s="768"/>
      <c r="J348" s="765"/>
      <c r="K348" s="765"/>
      <c r="L348" s="765"/>
      <c r="M348" s="762"/>
      <c r="N348" s="246"/>
      <c r="O348" s="768"/>
      <c r="P348" s="765"/>
      <c r="Q348" s="762"/>
    </row>
    <row r="349" spans="1:17">
      <c r="A349" s="782">
        <v>35</v>
      </c>
      <c r="B349" s="782" t="s">
        <v>141</v>
      </c>
      <c r="C349" s="783" t="s">
        <v>142</v>
      </c>
      <c r="D349" s="36" t="s">
        <v>253</v>
      </c>
      <c r="E349" s="51"/>
      <c r="F349" s="51"/>
      <c r="G349" s="226">
        <f>SUM(E349:F349)</f>
        <v>0</v>
      </c>
      <c r="H349" s="202"/>
      <c r="I349" s="791" t="s">
        <v>6</v>
      </c>
      <c r="J349" s="790"/>
      <c r="K349" s="790"/>
      <c r="L349" s="790"/>
      <c r="M349" s="794"/>
      <c r="N349" s="246"/>
      <c r="O349" s="791" t="s">
        <v>12</v>
      </c>
      <c r="P349" s="751" t="s">
        <v>331</v>
      </c>
      <c r="Q349" s="775" t="s">
        <v>331</v>
      </c>
    </row>
    <row r="350" spans="1:17">
      <c r="A350" s="782"/>
      <c r="B350" s="782"/>
      <c r="C350" s="783"/>
      <c r="D350" s="37" t="s">
        <v>208</v>
      </c>
      <c r="E350" s="52"/>
      <c r="F350" s="52"/>
      <c r="G350" s="227">
        <f t="shared" ref="G350:G357" si="34">SUM(E350:F350)</f>
        <v>0</v>
      </c>
      <c r="H350" s="202"/>
      <c r="I350" s="791"/>
      <c r="J350" s="790"/>
      <c r="K350" s="790"/>
      <c r="L350" s="790"/>
      <c r="M350" s="794"/>
      <c r="N350" s="246"/>
      <c r="O350" s="791"/>
      <c r="P350" s="752"/>
      <c r="Q350" s="776"/>
    </row>
    <row r="351" spans="1:17">
      <c r="A351" s="782"/>
      <c r="B351" s="782"/>
      <c r="C351" s="783"/>
      <c r="D351" s="37" t="s">
        <v>247</v>
      </c>
      <c r="E351" s="52"/>
      <c r="F351" s="52"/>
      <c r="G351" s="227">
        <f t="shared" si="34"/>
        <v>0</v>
      </c>
      <c r="H351" s="202"/>
      <c r="I351" s="791"/>
      <c r="J351" s="790"/>
      <c r="K351" s="790"/>
      <c r="L351" s="790"/>
      <c r="M351" s="794"/>
      <c r="N351" s="246"/>
      <c r="O351" s="791"/>
      <c r="P351" s="752"/>
      <c r="Q351" s="776"/>
    </row>
    <row r="352" spans="1:17">
      <c r="A352" s="782"/>
      <c r="B352" s="782"/>
      <c r="C352" s="783"/>
      <c r="D352" s="37" t="s">
        <v>248</v>
      </c>
      <c r="E352" s="52"/>
      <c r="F352" s="52">
        <v>1</v>
      </c>
      <c r="G352" s="227">
        <f t="shared" si="34"/>
        <v>1</v>
      </c>
      <c r="H352" s="202"/>
      <c r="I352" s="791"/>
      <c r="J352" s="790"/>
      <c r="K352" s="790"/>
      <c r="L352" s="790"/>
      <c r="M352" s="794"/>
      <c r="N352" s="246"/>
      <c r="O352" s="791"/>
      <c r="P352" s="752"/>
      <c r="Q352" s="776"/>
    </row>
    <row r="353" spans="1:17">
      <c r="A353" s="782"/>
      <c r="B353" s="782"/>
      <c r="C353" s="783"/>
      <c r="D353" s="37" t="s">
        <v>232</v>
      </c>
      <c r="E353" s="52"/>
      <c r="F353" s="52"/>
      <c r="G353" s="227">
        <f t="shared" si="34"/>
        <v>0</v>
      </c>
      <c r="H353" s="202"/>
      <c r="I353" s="791"/>
      <c r="J353" s="790"/>
      <c r="K353" s="790"/>
      <c r="L353" s="790"/>
      <c r="M353" s="794"/>
      <c r="N353" s="246"/>
      <c r="O353" s="791"/>
      <c r="P353" s="752"/>
      <c r="Q353" s="776"/>
    </row>
    <row r="354" spans="1:17">
      <c r="A354" s="782"/>
      <c r="B354" s="782"/>
      <c r="C354" s="783"/>
      <c r="D354" s="37" t="s">
        <v>209</v>
      </c>
      <c r="E354" s="52"/>
      <c r="F354" s="52"/>
      <c r="G354" s="227">
        <f t="shared" si="34"/>
        <v>0</v>
      </c>
      <c r="H354" s="202"/>
      <c r="I354" s="791"/>
      <c r="J354" s="790"/>
      <c r="K354" s="790"/>
      <c r="L354" s="790"/>
      <c r="M354" s="794"/>
      <c r="N354" s="246"/>
      <c r="O354" s="791"/>
      <c r="P354" s="752"/>
      <c r="Q354" s="776"/>
    </row>
    <row r="355" spans="1:17">
      <c r="A355" s="782"/>
      <c r="B355" s="782"/>
      <c r="C355" s="783"/>
      <c r="D355" s="37" t="s">
        <v>167</v>
      </c>
      <c r="E355" s="52"/>
      <c r="F355" s="52"/>
      <c r="G355" s="227">
        <f t="shared" si="34"/>
        <v>0</v>
      </c>
      <c r="H355" s="202"/>
      <c r="I355" s="791"/>
      <c r="J355" s="790"/>
      <c r="K355" s="790"/>
      <c r="L355" s="790"/>
      <c r="M355" s="794"/>
      <c r="N355" s="246"/>
      <c r="O355" s="791"/>
      <c r="P355" s="752"/>
      <c r="Q355" s="776"/>
    </row>
    <row r="356" spans="1:17">
      <c r="A356" s="782"/>
      <c r="B356" s="782"/>
      <c r="C356" s="783"/>
      <c r="D356" s="37" t="s">
        <v>210</v>
      </c>
      <c r="E356" s="52"/>
      <c r="F356" s="52"/>
      <c r="G356" s="227">
        <f t="shared" si="34"/>
        <v>0</v>
      </c>
      <c r="H356" s="202"/>
      <c r="I356" s="791"/>
      <c r="J356" s="790"/>
      <c r="K356" s="790"/>
      <c r="L356" s="790"/>
      <c r="M356" s="794"/>
      <c r="N356" s="246"/>
      <c r="O356" s="791"/>
      <c r="P356" s="752"/>
      <c r="Q356" s="776"/>
    </row>
    <row r="357" spans="1:17">
      <c r="A357" s="782"/>
      <c r="B357" s="782"/>
      <c r="C357" s="783"/>
      <c r="D357" s="37" t="s">
        <v>249</v>
      </c>
      <c r="E357" s="52"/>
      <c r="F357" s="52"/>
      <c r="G357" s="228">
        <f t="shared" si="34"/>
        <v>0</v>
      </c>
      <c r="H357" s="202"/>
      <c r="I357" s="791"/>
      <c r="J357" s="790"/>
      <c r="K357" s="790"/>
      <c r="L357" s="790"/>
      <c r="M357" s="794"/>
      <c r="N357" s="246"/>
      <c r="O357" s="791"/>
      <c r="P357" s="752"/>
      <c r="Q357" s="776"/>
    </row>
    <row r="358" spans="1:17">
      <c r="A358" s="782"/>
      <c r="B358" s="782"/>
      <c r="C358" s="783"/>
      <c r="D358" s="57" t="s">
        <v>161</v>
      </c>
      <c r="E358" s="68">
        <f>SUM(E349:E357)</f>
        <v>0</v>
      </c>
      <c r="F358" s="68">
        <f>SUM(F349:F357)</f>
        <v>1</v>
      </c>
      <c r="G358" s="69">
        <f>SUM(E349:F357)</f>
        <v>1</v>
      </c>
      <c r="H358" s="251"/>
      <c r="I358" s="791"/>
      <c r="J358" s="790"/>
      <c r="K358" s="790"/>
      <c r="L358" s="790"/>
      <c r="M358" s="794"/>
      <c r="N358" s="246"/>
      <c r="O358" s="791"/>
      <c r="P358" s="753"/>
      <c r="Q358" s="777"/>
    </row>
    <row r="359" spans="1:17">
      <c r="A359" s="769">
        <v>36</v>
      </c>
      <c r="B359" s="784" t="s">
        <v>145</v>
      </c>
      <c r="C359" s="785" t="s">
        <v>146</v>
      </c>
      <c r="D359" s="694" t="s">
        <v>253</v>
      </c>
      <c r="E359" s="695"/>
      <c r="F359" s="695"/>
      <c r="G359" s="708">
        <f>SUM(E359:F359)</f>
        <v>0</v>
      </c>
      <c r="H359" s="308"/>
      <c r="I359" s="781" t="s">
        <v>6</v>
      </c>
      <c r="J359" s="786" t="s">
        <v>362</v>
      </c>
      <c r="K359" s="786" t="s">
        <v>362</v>
      </c>
      <c r="L359" s="786" t="s">
        <v>362</v>
      </c>
      <c r="M359" s="795" t="s">
        <v>362</v>
      </c>
      <c r="N359" s="246"/>
      <c r="O359" s="781" t="s">
        <v>12</v>
      </c>
      <c r="P359" s="763" t="s">
        <v>331</v>
      </c>
      <c r="Q359" s="760" t="s">
        <v>331</v>
      </c>
    </row>
    <row r="360" spans="1:17">
      <c r="A360" s="770"/>
      <c r="B360" s="784"/>
      <c r="C360" s="785"/>
      <c r="D360" s="697" t="s">
        <v>208</v>
      </c>
      <c r="E360" s="698"/>
      <c r="F360" s="698"/>
      <c r="G360" s="709">
        <f t="shared" ref="G360:G367" si="35">SUM(E360:F360)</f>
        <v>0</v>
      </c>
      <c r="H360" s="308"/>
      <c r="I360" s="781"/>
      <c r="J360" s="786"/>
      <c r="K360" s="786"/>
      <c r="L360" s="786"/>
      <c r="M360" s="795"/>
      <c r="N360" s="246"/>
      <c r="O360" s="781"/>
      <c r="P360" s="764"/>
      <c r="Q360" s="761"/>
    </row>
    <row r="361" spans="1:17">
      <c r="A361" s="770"/>
      <c r="B361" s="784"/>
      <c r="C361" s="785"/>
      <c r="D361" s="697" t="s">
        <v>247</v>
      </c>
      <c r="E361" s="698"/>
      <c r="F361" s="698"/>
      <c r="G361" s="709">
        <f t="shared" si="35"/>
        <v>0</v>
      </c>
      <c r="H361" s="308"/>
      <c r="I361" s="781"/>
      <c r="J361" s="786"/>
      <c r="K361" s="786"/>
      <c r="L361" s="786"/>
      <c r="M361" s="795"/>
      <c r="N361" s="246"/>
      <c r="O361" s="781"/>
      <c r="P361" s="764"/>
      <c r="Q361" s="761"/>
    </row>
    <row r="362" spans="1:17">
      <c r="A362" s="770"/>
      <c r="B362" s="784"/>
      <c r="C362" s="785"/>
      <c r="D362" s="697" t="s">
        <v>248</v>
      </c>
      <c r="E362" s="698"/>
      <c r="F362" s="698">
        <v>0.30099999999999999</v>
      </c>
      <c r="G362" s="709">
        <f t="shared" si="35"/>
        <v>0.30099999999999999</v>
      </c>
      <c r="H362" s="308"/>
      <c r="I362" s="781"/>
      <c r="J362" s="786"/>
      <c r="K362" s="786"/>
      <c r="L362" s="786"/>
      <c r="M362" s="795"/>
      <c r="N362" s="246"/>
      <c r="O362" s="781"/>
      <c r="P362" s="764"/>
      <c r="Q362" s="761"/>
    </row>
    <row r="363" spans="1:17">
      <c r="A363" s="770"/>
      <c r="B363" s="784"/>
      <c r="C363" s="785"/>
      <c r="D363" s="697" t="s">
        <v>232</v>
      </c>
      <c r="E363" s="698">
        <v>0.64900000000000002</v>
      </c>
      <c r="F363" s="698"/>
      <c r="G363" s="709">
        <f t="shared" si="35"/>
        <v>0.64900000000000002</v>
      </c>
      <c r="H363" s="308"/>
      <c r="I363" s="781"/>
      <c r="J363" s="786"/>
      <c r="K363" s="786"/>
      <c r="L363" s="786"/>
      <c r="M363" s="795"/>
      <c r="N363" s="246"/>
      <c r="O363" s="781"/>
      <c r="P363" s="764"/>
      <c r="Q363" s="761"/>
    </row>
    <row r="364" spans="1:17">
      <c r="A364" s="770"/>
      <c r="B364" s="784"/>
      <c r="C364" s="785"/>
      <c r="D364" s="697" t="s">
        <v>209</v>
      </c>
      <c r="E364" s="698"/>
      <c r="F364" s="698"/>
      <c r="G364" s="709">
        <f t="shared" si="35"/>
        <v>0</v>
      </c>
      <c r="H364" s="308"/>
      <c r="I364" s="781"/>
      <c r="J364" s="786"/>
      <c r="K364" s="786"/>
      <c r="L364" s="786"/>
      <c r="M364" s="795"/>
      <c r="N364" s="246"/>
      <c r="O364" s="781"/>
      <c r="P364" s="764"/>
      <c r="Q364" s="761"/>
    </row>
    <row r="365" spans="1:17">
      <c r="A365" s="770"/>
      <c r="B365" s="784"/>
      <c r="C365" s="785"/>
      <c r="D365" s="697" t="s">
        <v>167</v>
      </c>
      <c r="E365" s="698"/>
      <c r="F365" s="698"/>
      <c r="G365" s="709">
        <f t="shared" si="35"/>
        <v>0</v>
      </c>
      <c r="H365" s="308"/>
      <c r="I365" s="781"/>
      <c r="J365" s="786"/>
      <c r="K365" s="786"/>
      <c r="L365" s="786"/>
      <c r="M365" s="795"/>
      <c r="N365" s="246"/>
      <c r="O365" s="781"/>
      <c r="P365" s="764"/>
      <c r="Q365" s="761"/>
    </row>
    <row r="366" spans="1:17">
      <c r="A366" s="770"/>
      <c r="B366" s="784"/>
      <c r="C366" s="785"/>
      <c r="D366" s="697" t="s">
        <v>210</v>
      </c>
      <c r="E366" s="698"/>
      <c r="F366" s="698"/>
      <c r="G366" s="709">
        <f t="shared" si="35"/>
        <v>0</v>
      </c>
      <c r="H366" s="308"/>
      <c r="I366" s="781"/>
      <c r="J366" s="786"/>
      <c r="K366" s="786"/>
      <c r="L366" s="786"/>
      <c r="M366" s="795"/>
      <c r="N366" s="246"/>
      <c r="O366" s="781"/>
      <c r="P366" s="764"/>
      <c r="Q366" s="761"/>
    </row>
    <row r="367" spans="1:17">
      <c r="A367" s="770"/>
      <c r="B367" s="784"/>
      <c r="C367" s="785"/>
      <c r="D367" s="697" t="s">
        <v>249</v>
      </c>
      <c r="E367" s="698"/>
      <c r="F367" s="698">
        <v>0.05</v>
      </c>
      <c r="G367" s="710">
        <f t="shared" si="35"/>
        <v>0.05</v>
      </c>
      <c r="H367" s="308"/>
      <c r="I367" s="781"/>
      <c r="J367" s="786"/>
      <c r="K367" s="786"/>
      <c r="L367" s="786"/>
      <c r="M367" s="795"/>
      <c r="N367" s="246"/>
      <c r="O367" s="781"/>
      <c r="P367" s="764"/>
      <c r="Q367" s="761"/>
    </row>
    <row r="368" spans="1:17">
      <c r="A368" s="770"/>
      <c r="B368" s="784"/>
      <c r="C368" s="785"/>
      <c r="D368" s="701" t="s">
        <v>161</v>
      </c>
      <c r="E368" s="698">
        <f>SUM(E359:E367)</f>
        <v>0.64900000000000002</v>
      </c>
      <c r="F368" s="698">
        <f>SUM(F359:F367)</f>
        <v>0.35099999999999998</v>
      </c>
      <c r="G368" s="703">
        <f>SUM(E359:F367)</f>
        <v>1</v>
      </c>
      <c r="H368" s="251"/>
      <c r="I368" s="781"/>
      <c r="J368" s="786"/>
      <c r="K368" s="786"/>
      <c r="L368" s="786"/>
      <c r="M368" s="795"/>
      <c r="N368" s="246"/>
      <c r="O368" s="781"/>
      <c r="P368" s="765"/>
      <c r="Q368" s="762"/>
    </row>
    <row r="369" spans="1:17">
      <c r="A369" s="757">
        <v>37</v>
      </c>
      <c r="B369" s="757" t="s">
        <v>149</v>
      </c>
      <c r="C369" s="815" t="s">
        <v>150</v>
      </c>
      <c r="D369" s="36" t="s">
        <v>253</v>
      </c>
      <c r="E369" s="51"/>
      <c r="F369" s="51"/>
      <c r="G369" s="226">
        <f>SUM(E369:F369)</f>
        <v>0</v>
      </c>
      <c r="H369" s="202"/>
      <c r="I369" s="754" t="s">
        <v>12</v>
      </c>
      <c r="J369" s="751" t="s">
        <v>12</v>
      </c>
      <c r="K369" s="751" t="s">
        <v>12</v>
      </c>
      <c r="L369" s="751" t="s">
        <v>6</v>
      </c>
      <c r="M369" s="838" t="s">
        <v>386</v>
      </c>
      <c r="N369" s="246"/>
      <c r="O369" s="754" t="s">
        <v>6</v>
      </c>
      <c r="P369" s="751" t="s">
        <v>6</v>
      </c>
      <c r="Q369" s="775" t="s">
        <v>331</v>
      </c>
    </row>
    <row r="370" spans="1:17">
      <c r="A370" s="758"/>
      <c r="B370" s="758"/>
      <c r="C370" s="816"/>
      <c r="D370" s="37" t="s">
        <v>208</v>
      </c>
      <c r="E370" s="52"/>
      <c r="F370" s="52">
        <v>0.25</v>
      </c>
      <c r="G370" s="227">
        <f t="shared" ref="G370:G377" si="36">SUM(E370:F370)</f>
        <v>0.25</v>
      </c>
      <c r="H370" s="202"/>
      <c r="I370" s="755"/>
      <c r="J370" s="752"/>
      <c r="K370" s="752"/>
      <c r="L370" s="752"/>
      <c r="M370" s="839"/>
      <c r="N370" s="246"/>
      <c r="O370" s="755"/>
      <c r="P370" s="752"/>
      <c r="Q370" s="776"/>
    </row>
    <row r="371" spans="1:17">
      <c r="A371" s="758"/>
      <c r="B371" s="758"/>
      <c r="C371" s="816"/>
      <c r="D371" s="37" t="s">
        <v>247</v>
      </c>
      <c r="E371" s="52">
        <v>0.25</v>
      </c>
      <c r="F371" s="52"/>
      <c r="G371" s="227">
        <f t="shared" si="36"/>
        <v>0.25</v>
      </c>
      <c r="H371" s="202"/>
      <c r="I371" s="755"/>
      <c r="J371" s="752"/>
      <c r="K371" s="752"/>
      <c r="L371" s="752"/>
      <c r="M371" s="839"/>
      <c r="N371" s="246"/>
      <c r="O371" s="755"/>
      <c r="P371" s="752"/>
      <c r="Q371" s="776"/>
    </row>
    <row r="372" spans="1:17">
      <c r="A372" s="758"/>
      <c r="B372" s="758"/>
      <c r="C372" s="816"/>
      <c r="D372" s="37" t="s">
        <v>248</v>
      </c>
      <c r="E372" s="52"/>
      <c r="F372" s="52"/>
      <c r="G372" s="227">
        <f t="shared" si="36"/>
        <v>0</v>
      </c>
      <c r="H372" s="202"/>
      <c r="I372" s="755"/>
      <c r="J372" s="752"/>
      <c r="K372" s="752"/>
      <c r="L372" s="752"/>
      <c r="M372" s="839"/>
      <c r="N372" s="246"/>
      <c r="O372" s="755"/>
      <c r="P372" s="752"/>
      <c r="Q372" s="776"/>
    </row>
    <row r="373" spans="1:17">
      <c r="A373" s="758"/>
      <c r="B373" s="758"/>
      <c r="C373" s="816"/>
      <c r="D373" s="37" t="s">
        <v>232</v>
      </c>
      <c r="E373" s="52"/>
      <c r="F373" s="52"/>
      <c r="G373" s="227">
        <f t="shared" si="36"/>
        <v>0</v>
      </c>
      <c r="H373" s="202"/>
      <c r="I373" s="755"/>
      <c r="J373" s="752"/>
      <c r="K373" s="752"/>
      <c r="L373" s="752"/>
      <c r="M373" s="839"/>
      <c r="N373" s="246"/>
      <c r="O373" s="755"/>
      <c r="P373" s="752"/>
      <c r="Q373" s="776"/>
    </row>
    <row r="374" spans="1:17">
      <c r="A374" s="758"/>
      <c r="B374" s="758"/>
      <c r="C374" s="816"/>
      <c r="D374" s="37" t="s">
        <v>209</v>
      </c>
      <c r="E374" s="52">
        <v>0.35699999999999998</v>
      </c>
      <c r="F374" s="52"/>
      <c r="G374" s="227">
        <f t="shared" si="36"/>
        <v>0.35699999999999998</v>
      </c>
      <c r="H374" s="202"/>
      <c r="I374" s="755"/>
      <c r="J374" s="752"/>
      <c r="K374" s="752"/>
      <c r="L374" s="752"/>
      <c r="M374" s="839"/>
      <c r="N374" s="246"/>
      <c r="O374" s="755"/>
      <c r="P374" s="752"/>
      <c r="Q374" s="776"/>
    </row>
    <row r="375" spans="1:17">
      <c r="A375" s="758"/>
      <c r="B375" s="758"/>
      <c r="C375" s="816"/>
      <c r="D375" s="37" t="s">
        <v>167</v>
      </c>
      <c r="E375" s="52"/>
      <c r="F375" s="52"/>
      <c r="G375" s="227">
        <f t="shared" si="36"/>
        <v>0</v>
      </c>
      <c r="H375" s="202"/>
      <c r="I375" s="755"/>
      <c r="J375" s="752"/>
      <c r="K375" s="752"/>
      <c r="L375" s="752"/>
      <c r="M375" s="839"/>
      <c r="N375" s="246"/>
      <c r="O375" s="755"/>
      <c r="P375" s="752"/>
      <c r="Q375" s="776"/>
    </row>
    <row r="376" spans="1:17">
      <c r="A376" s="758"/>
      <c r="B376" s="758"/>
      <c r="C376" s="816"/>
      <c r="D376" s="37" t="s">
        <v>210</v>
      </c>
      <c r="E376" s="52"/>
      <c r="F376" s="52"/>
      <c r="G376" s="227">
        <f t="shared" si="36"/>
        <v>0</v>
      </c>
      <c r="H376" s="202"/>
      <c r="I376" s="755"/>
      <c r="J376" s="752"/>
      <c r="K376" s="752"/>
      <c r="L376" s="752"/>
      <c r="M376" s="839"/>
      <c r="N376" s="246"/>
      <c r="O376" s="755"/>
      <c r="P376" s="752"/>
      <c r="Q376" s="776"/>
    </row>
    <row r="377" spans="1:17">
      <c r="A377" s="758"/>
      <c r="B377" s="758"/>
      <c r="C377" s="816"/>
      <c r="D377" s="37" t="s">
        <v>249</v>
      </c>
      <c r="E377" s="52"/>
      <c r="F377" s="52">
        <v>0.14299999999999999</v>
      </c>
      <c r="G377" s="228">
        <f t="shared" si="36"/>
        <v>0.14299999999999999</v>
      </c>
      <c r="H377" s="202"/>
      <c r="I377" s="755"/>
      <c r="J377" s="752"/>
      <c r="K377" s="752"/>
      <c r="L377" s="752"/>
      <c r="M377" s="839"/>
      <c r="N377" s="246"/>
      <c r="O377" s="755"/>
      <c r="P377" s="752"/>
      <c r="Q377" s="776"/>
    </row>
    <row r="378" spans="1:17">
      <c r="A378" s="759"/>
      <c r="B378" s="759"/>
      <c r="C378" s="817"/>
      <c r="D378" s="57" t="s">
        <v>161</v>
      </c>
      <c r="E378" s="68">
        <f>SUM(E369:E377)</f>
        <v>0.60699999999999998</v>
      </c>
      <c r="F378" s="68">
        <f>SUM(F369:F377)</f>
        <v>0.39300000000000002</v>
      </c>
      <c r="G378" s="69">
        <f>SUM(E369:F377)</f>
        <v>1</v>
      </c>
      <c r="H378" s="251"/>
      <c r="I378" s="756"/>
      <c r="J378" s="753"/>
      <c r="K378" s="753"/>
      <c r="L378" s="753"/>
      <c r="M378" s="840"/>
      <c r="N378" s="246"/>
      <c r="O378" s="756"/>
      <c r="P378" s="753"/>
      <c r="Q378" s="777"/>
    </row>
    <row r="379" spans="1:17">
      <c r="A379" s="784">
        <v>38</v>
      </c>
      <c r="B379" s="784" t="s">
        <v>154</v>
      </c>
      <c r="C379" s="785" t="s">
        <v>155</v>
      </c>
      <c r="D379" s="694" t="s">
        <v>253</v>
      </c>
      <c r="E379" s="695"/>
      <c r="F379" s="695"/>
      <c r="G379" s="696">
        <f>SUM(E379:F379)</f>
        <v>0</v>
      </c>
      <c r="H379" s="202"/>
      <c r="I379" s="781"/>
      <c r="J379" s="786" t="s">
        <v>6</v>
      </c>
      <c r="K379" s="786"/>
      <c r="L379" s="786"/>
      <c r="M379" s="778"/>
      <c r="N379" s="246"/>
      <c r="O379" s="781" t="s">
        <v>12</v>
      </c>
      <c r="P379" s="763" t="s">
        <v>331</v>
      </c>
      <c r="Q379" s="760" t="s">
        <v>331</v>
      </c>
    </row>
    <row r="380" spans="1:17">
      <c r="A380" s="784"/>
      <c r="B380" s="784"/>
      <c r="C380" s="785"/>
      <c r="D380" s="697" t="s">
        <v>208</v>
      </c>
      <c r="E380" s="698"/>
      <c r="F380" s="698"/>
      <c r="G380" s="699">
        <f t="shared" ref="G380:G387" si="37">SUM(E380:F380)</f>
        <v>0</v>
      </c>
      <c r="H380" s="202"/>
      <c r="I380" s="766"/>
      <c r="J380" s="763"/>
      <c r="K380" s="763"/>
      <c r="L380" s="763"/>
      <c r="M380" s="779"/>
      <c r="N380" s="246"/>
      <c r="O380" s="781"/>
      <c r="P380" s="764"/>
      <c r="Q380" s="761"/>
    </row>
    <row r="381" spans="1:17">
      <c r="A381" s="784"/>
      <c r="B381" s="784"/>
      <c r="C381" s="785"/>
      <c r="D381" s="697" t="s">
        <v>247</v>
      </c>
      <c r="E381" s="698"/>
      <c r="F381" s="698"/>
      <c r="G381" s="699">
        <f t="shared" si="37"/>
        <v>0</v>
      </c>
      <c r="H381" s="202"/>
      <c r="I381" s="766"/>
      <c r="J381" s="763"/>
      <c r="K381" s="763"/>
      <c r="L381" s="763"/>
      <c r="M381" s="779"/>
      <c r="N381" s="246"/>
      <c r="O381" s="781"/>
      <c r="P381" s="764"/>
      <c r="Q381" s="761"/>
    </row>
    <row r="382" spans="1:17">
      <c r="A382" s="784"/>
      <c r="B382" s="784"/>
      <c r="C382" s="785"/>
      <c r="D382" s="697" t="s">
        <v>248</v>
      </c>
      <c r="E382" s="698"/>
      <c r="F382" s="698"/>
      <c r="G382" s="699">
        <f t="shared" si="37"/>
        <v>0</v>
      </c>
      <c r="H382" s="202"/>
      <c r="I382" s="766"/>
      <c r="J382" s="763"/>
      <c r="K382" s="763"/>
      <c r="L382" s="763"/>
      <c r="M382" s="779"/>
      <c r="N382" s="246"/>
      <c r="O382" s="781"/>
      <c r="P382" s="764"/>
      <c r="Q382" s="761"/>
    </row>
    <row r="383" spans="1:17">
      <c r="A383" s="784"/>
      <c r="B383" s="784"/>
      <c r="C383" s="785"/>
      <c r="D383" s="697" t="s">
        <v>232</v>
      </c>
      <c r="E383" s="698"/>
      <c r="F383" s="698"/>
      <c r="G383" s="699">
        <f t="shared" si="37"/>
        <v>0</v>
      </c>
      <c r="H383" s="202"/>
      <c r="I383" s="766"/>
      <c r="J383" s="763"/>
      <c r="K383" s="763"/>
      <c r="L383" s="763"/>
      <c r="M383" s="779"/>
      <c r="N383" s="246"/>
      <c r="O383" s="781"/>
      <c r="P383" s="764"/>
      <c r="Q383" s="761"/>
    </row>
    <row r="384" spans="1:17">
      <c r="A384" s="784"/>
      <c r="B384" s="784"/>
      <c r="C384" s="785"/>
      <c r="D384" s="697" t="s">
        <v>209</v>
      </c>
      <c r="E384" s="698"/>
      <c r="F384" s="698"/>
      <c r="G384" s="699">
        <f t="shared" si="37"/>
        <v>0</v>
      </c>
      <c r="H384" s="202"/>
      <c r="I384" s="766"/>
      <c r="J384" s="763"/>
      <c r="K384" s="763"/>
      <c r="L384" s="763"/>
      <c r="M384" s="779"/>
      <c r="N384" s="246"/>
      <c r="O384" s="781"/>
      <c r="P384" s="764"/>
      <c r="Q384" s="761"/>
    </row>
    <row r="385" spans="1:17">
      <c r="A385" s="784"/>
      <c r="B385" s="784"/>
      <c r="C385" s="785"/>
      <c r="D385" s="697" t="s">
        <v>167</v>
      </c>
      <c r="E385" s="698"/>
      <c r="F385" s="698"/>
      <c r="G385" s="699">
        <f t="shared" si="37"/>
        <v>0</v>
      </c>
      <c r="H385" s="202"/>
      <c r="I385" s="766"/>
      <c r="J385" s="763"/>
      <c r="K385" s="763"/>
      <c r="L385" s="763"/>
      <c r="M385" s="779"/>
      <c r="N385" s="246"/>
      <c r="O385" s="781"/>
      <c r="P385" s="764"/>
      <c r="Q385" s="761"/>
    </row>
    <row r="386" spans="1:17">
      <c r="A386" s="784"/>
      <c r="B386" s="784"/>
      <c r="C386" s="785"/>
      <c r="D386" s="697" t="s">
        <v>210</v>
      </c>
      <c r="E386" s="698"/>
      <c r="F386" s="698"/>
      <c r="G386" s="699">
        <f t="shared" si="37"/>
        <v>0</v>
      </c>
      <c r="H386" s="202"/>
      <c r="I386" s="766"/>
      <c r="J386" s="763"/>
      <c r="K386" s="763"/>
      <c r="L386" s="763"/>
      <c r="M386" s="779"/>
      <c r="N386" s="246"/>
      <c r="O386" s="781"/>
      <c r="P386" s="764"/>
      <c r="Q386" s="761"/>
    </row>
    <row r="387" spans="1:17">
      <c r="A387" s="784"/>
      <c r="B387" s="784"/>
      <c r="C387" s="785"/>
      <c r="D387" s="697" t="s">
        <v>249</v>
      </c>
      <c r="E387" s="698"/>
      <c r="F387" s="698">
        <v>1</v>
      </c>
      <c r="G387" s="700">
        <f t="shared" si="37"/>
        <v>1</v>
      </c>
      <c r="H387" s="202"/>
      <c r="I387" s="766"/>
      <c r="J387" s="763"/>
      <c r="K387" s="763"/>
      <c r="L387" s="763"/>
      <c r="M387" s="779"/>
      <c r="N387" s="246"/>
      <c r="O387" s="781"/>
      <c r="P387" s="764"/>
      <c r="Q387" s="761"/>
    </row>
    <row r="388" spans="1:17" ht="14.4" thickBot="1">
      <c r="A388" s="784"/>
      <c r="B388" s="784"/>
      <c r="C388" s="785"/>
      <c r="D388" s="713" t="s">
        <v>161</v>
      </c>
      <c r="E388" s="714">
        <f>SUM(E379:E387)</f>
        <v>0</v>
      </c>
      <c r="F388" s="714">
        <f>SUM(F379:F387)</f>
        <v>1</v>
      </c>
      <c r="G388" s="715">
        <f>SUM(E379:F387)</f>
        <v>1</v>
      </c>
      <c r="H388" s="251"/>
      <c r="I388" s="841"/>
      <c r="J388" s="842"/>
      <c r="K388" s="842"/>
      <c r="L388" s="842"/>
      <c r="M388" s="780"/>
      <c r="N388" s="246"/>
      <c r="O388" s="841"/>
      <c r="P388" s="848"/>
      <c r="Q388" s="789"/>
    </row>
    <row r="389" spans="1:17" ht="14.4" thickTop="1"/>
  </sheetData>
  <mergeCells count="421">
    <mergeCell ref="D5:G5"/>
    <mergeCell ref="A379:A388"/>
    <mergeCell ref="A209:A218"/>
    <mergeCell ref="A219:A228"/>
    <mergeCell ref="A229:A238"/>
    <mergeCell ref="A239:A248"/>
    <mergeCell ref="A249:A258"/>
    <mergeCell ref="A259:A268"/>
    <mergeCell ref="A269:A278"/>
    <mergeCell ref="A289:A298"/>
    <mergeCell ref="A299:A308"/>
    <mergeCell ref="A279:A288"/>
    <mergeCell ref="A309:A318"/>
    <mergeCell ref="A179:A188"/>
    <mergeCell ref="A189:A198"/>
    <mergeCell ref="A199:A208"/>
    <mergeCell ref="A339:A348"/>
    <mergeCell ref="A349:A358"/>
    <mergeCell ref="A369:A378"/>
    <mergeCell ref="A359:A368"/>
    <mergeCell ref="A99:A108"/>
    <mergeCell ref="A109:A118"/>
    <mergeCell ref="A149:A158"/>
    <mergeCell ref="A159:A168"/>
    <mergeCell ref="A169:A178"/>
    <mergeCell ref="A9:A18"/>
    <mergeCell ref="A19:A28"/>
    <mergeCell ref="A29:A38"/>
    <mergeCell ref="A39:A48"/>
    <mergeCell ref="A49:A58"/>
    <mergeCell ref="A59:A68"/>
    <mergeCell ref="A69:A78"/>
    <mergeCell ref="A79:A88"/>
    <mergeCell ref="A89:A98"/>
    <mergeCell ref="M89:M98"/>
    <mergeCell ref="M99:M108"/>
    <mergeCell ref="M109:M118"/>
    <mergeCell ref="A119:A128"/>
    <mergeCell ref="A129:A138"/>
    <mergeCell ref="A139:A148"/>
    <mergeCell ref="I139:I148"/>
    <mergeCell ref="J139:J148"/>
    <mergeCell ref="K139:K148"/>
    <mergeCell ref="L139:L148"/>
    <mergeCell ref="I129:I138"/>
    <mergeCell ref="J129:J138"/>
    <mergeCell ref="K129:K138"/>
    <mergeCell ref="L129:L138"/>
    <mergeCell ref="I109:I118"/>
    <mergeCell ref="J109:J118"/>
    <mergeCell ref="K109:K118"/>
    <mergeCell ref="L109:L118"/>
    <mergeCell ref="I119:I128"/>
    <mergeCell ref="J119:J128"/>
    <mergeCell ref="K119:K128"/>
    <mergeCell ref="I99:I108"/>
    <mergeCell ref="J99:J108"/>
    <mergeCell ref="K99:K108"/>
    <mergeCell ref="I379:I388"/>
    <mergeCell ref="J379:J388"/>
    <mergeCell ref="K379:K388"/>
    <mergeCell ref="L379:L388"/>
    <mergeCell ref="O379:O388"/>
    <mergeCell ref="P7:Q7"/>
    <mergeCell ref="P9:P18"/>
    <mergeCell ref="Q9:Q18"/>
    <mergeCell ref="P19:P28"/>
    <mergeCell ref="P29:P38"/>
    <mergeCell ref="P39:P48"/>
    <mergeCell ref="Q39:Q48"/>
    <mergeCell ref="P49:P58"/>
    <mergeCell ref="Q49:Q58"/>
    <mergeCell ref="P59:P68"/>
    <mergeCell ref="P69:P78"/>
    <mergeCell ref="Q59:Q68"/>
    <mergeCell ref="Q69:Q78"/>
    <mergeCell ref="P79:P88"/>
    <mergeCell ref="P89:P98"/>
    <mergeCell ref="P99:P108"/>
    <mergeCell ref="P109:P118"/>
    <mergeCell ref="P379:P388"/>
    <mergeCell ref="M29:M38"/>
    <mergeCell ref="I339:I348"/>
    <mergeCell ref="J339:J348"/>
    <mergeCell ref="K339:K348"/>
    <mergeCell ref="L339:L348"/>
    <mergeCell ref="O339:O348"/>
    <mergeCell ref="P339:P348"/>
    <mergeCell ref="M339:M348"/>
    <mergeCell ref="Q339:Q348"/>
    <mergeCell ref="I369:I378"/>
    <mergeCell ref="J369:J378"/>
    <mergeCell ref="K369:K378"/>
    <mergeCell ref="L369:L378"/>
    <mergeCell ref="O369:O378"/>
    <mergeCell ref="P369:P378"/>
    <mergeCell ref="M369:M378"/>
    <mergeCell ref="I349:I358"/>
    <mergeCell ref="J349:J358"/>
    <mergeCell ref="K349:K358"/>
    <mergeCell ref="L349:L358"/>
    <mergeCell ref="O349:O358"/>
    <mergeCell ref="I359:I368"/>
    <mergeCell ref="J359:J368"/>
    <mergeCell ref="K359:K368"/>
    <mergeCell ref="L359:L368"/>
    <mergeCell ref="I299:I308"/>
    <mergeCell ref="J299:J308"/>
    <mergeCell ref="K299:K308"/>
    <mergeCell ref="L299:L308"/>
    <mergeCell ref="O299:O308"/>
    <mergeCell ref="P289:P298"/>
    <mergeCell ref="P299:P308"/>
    <mergeCell ref="M289:M298"/>
    <mergeCell ref="M299:M308"/>
    <mergeCell ref="I289:I298"/>
    <mergeCell ref="J289:J298"/>
    <mergeCell ref="K289:K298"/>
    <mergeCell ref="L289:L298"/>
    <mergeCell ref="O289:O298"/>
    <mergeCell ref="Q289:Q298"/>
    <mergeCell ref="K259:K268"/>
    <mergeCell ref="L259:L268"/>
    <mergeCell ref="O259:O268"/>
    <mergeCell ref="I269:I278"/>
    <mergeCell ref="J269:J278"/>
    <mergeCell ref="K269:K278"/>
    <mergeCell ref="L269:L278"/>
    <mergeCell ref="O269:O278"/>
    <mergeCell ref="P259:P268"/>
    <mergeCell ref="P269:P278"/>
    <mergeCell ref="M259:M268"/>
    <mergeCell ref="M269:M278"/>
    <mergeCell ref="K279:K288"/>
    <mergeCell ref="P279:P288"/>
    <mergeCell ref="Q279:Q288"/>
    <mergeCell ref="L279:L288"/>
    <mergeCell ref="M279:M288"/>
    <mergeCell ref="O279:O288"/>
    <mergeCell ref="J259:J268"/>
    <mergeCell ref="K249:K258"/>
    <mergeCell ref="L249:L258"/>
    <mergeCell ref="O249:O258"/>
    <mergeCell ref="P239:P248"/>
    <mergeCell ref="P249:P258"/>
    <mergeCell ref="M239:M248"/>
    <mergeCell ref="M249:M258"/>
    <mergeCell ref="Q239:Q248"/>
    <mergeCell ref="Q249:Q258"/>
    <mergeCell ref="Q219:Q228"/>
    <mergeCell ref="P219:P228"/>
    <mergeCell ref="P229:P238"/>
    <mergeCell ref="M219:M228"/>
    <mergeCell ref="M229:M238"/>
    <mergeCell ref="Q229:Q238"/>
    <mergeCell ref="I239:I248"/>
    <mergeCell ref="J239:J248"/>
    <mergeCell ref="K239:K248"/>
    <mergeCell ref="L239:L248"/>
    <mergeCell ref="O239:O248"/>
    <mergeCell ref="I219:I228"/>
    <mergeCell ref="J219:J228"/>
    <mergeCell ref="K219:K228"/>
    <mergeCell ref="L219:L228"/>
    <mergeCell ref="O219:O228"/>
    <mergeCell ref="I229:I238"/>
    <mergeCell ref="J229:J238"/>
    <mergeCell ref="K229:K238"/>
    <mergeCell ref="L229:L238"/>
    <mergeCell ref="O229:O238"/>
    <mergeCell ref="P199:P208"/>
    <mergeCell ref="P209:P218"/>
    <mergeCell ref="Q199:Q208"/>
    <mergeCell ref="Q209:Q218"/>
    <mergeCell ref="M209:M218"/>
    <mergeCell ref="M199:M208"/>
    <mergeCell ref="I199:I208"/>
    <mergeCell ref="J199:J208"/>
    <mergeCell ref="K199:K208"/>
    <mergeCell ref="L199:L208"/>
    <mergeCell ref="O199:O208"/>
    <mergeCell ref="I209:I218"/>
    <mergeCell ref="J209:J218"/>
    <mergeCell ref="K209:K218"/>
    <mergeCell ref="L209:L218"/>
    <mergeCell ref="O209:O218"/>
    <mergeCell ref="Q189:Q198"/>
    <mergeCell ref="M179:M188"/>
    <mergeCell ref="M189:M198"/>
    <mergeCell ref="I179:I188"/>
    <mergeCell ref="J179:J188"/>
    <mergeCell ref="K179:K188"/>
    <mergeCell ref="L179:L188"/>
    <mergeCell ref="O179:O188"/>
    <mergeCell ref="I189:I198"/>
    <mergeCell ref="J189:J198"/>
    <mergeCell ref="K189:K198"/>
    <mergeCell ref="L189:L198"/>
    <mergeCell ref="O189:O198"/>
    <mergeCell ref="I169:I178"/>
    <mergeCell ref="J169:J178"/>
    <mergeCell ref="K169:K178"/>
    <mergeCell ref="L169:L178"/>
    <mergeCell ref="O169:O178"/>
    <mergeCell ref="P159:P168"/>
    <mergeCell ref="P169:P178"/>
    <mergeCell ref="Q159:Q168"/>
    <mergeCell ref="Q169:Q178"/>
    <mergeCell ref="M159:M168"/>
    <mergeCell ref="M169:M178"/>
    <mergeCell ref="I159:I168"/>
    <mergeCell ref="J159:J168"/>
    <mergeCell ref="K159:K168"/>
    <mergeCell ref="L159:L168"/>
    <mergeCell ref="O159:O168"/>
    <mergeCell ref="M149:M158"/>
    <mergeCell ref="I149:I158"/>
    <mergeCell ref="J149:J158"/>
    <mergeCell ref="K149:K158"/>
    <mergeCell ref="L149:L158"/>
    <mergeCell ref="O149:O158"/>
    <mergeCell ref="L99:L108"/>
    <mergeCell ref="O99:O108"/>
    <mergeCell ref="Q99:Q108"/>
    <mergeCell ref="O139:O148"/>
    <mergeCell ref="P129:P138"/>
    <mergeCell ref="P139:P148"/>
    <mergeCell ref="Q129:Q138"/>
    <mergeCell ref="Q139:Q148"/>
    <mergeCell ref="M129:M138"/>
    <mergeCell ref="M139:M148"/>
    <mergeCell ref="P119:P128"/>
    <mergeCell ref="Q109:Q118"/>
    <mergeCell ref="Q119:Q128"/>
    <mergeCell ref="O129:O138"/>
    <mergeCell ref="M119:M128"/>
    <mergeCell ref="O109:O118"/>
    <mergeCell ref="I5:L5"/>
    <mergeCell ref="I9:I18"/>
    <mergeCell ref="J9:J18"/>
    <mergeCell ref="K9:K18"/>
    <mergeCell ref="L9:L18"/>
    <mergeCell ref="O9:O18"/>
    <mergeCell ref="I19:I28"/>
    <mergeCell ref="J19:J28"/>
    <mergeCell ref="K19:K28"/>
    <mergeCell ref="L19:L28"/>
    <mergeCell ref="O19:O28"/>
    <mergeCell ref="M9:M18"/>
    <mergeCell ref="M19:M28"/>
    <mergeCell ref="O5:Q5"/>
    <mergeCell ref="Q19:Q28"/>
    <mergeCell ref="B379:B388"/>
    <mergeCell ref="C379:C388"/>
    <mergeCell ref="B359:B368"/>
    <mergeCell ref="C359:C368"/>
    <mergeCell ref="B369:B378"/>
    <mergeCell ref="C369:C378"/>
    <mergeCell ref="B289:B298"/>
    <mergeCell ref="C289:C298"/>
    <mergeCell ref="B339:B348"/>
    <mergeCell ref="B239:B248"/>
    <mergeCell ref="C239:C248"/>
    <mergeCell ref="C339:C348"/>
    <mergeCell ref="B349:B358"/>
    <mergeCell ref="C349:C358"/>
    <mergeCell ref="B299:B308"/>
    <mergeCell ref="C299:C308"/>
    <mergeCell ref="B329:B338"/>
    <mergeCell ref="C329:C338"/>
    <mergeCell ref="B319:B328"/>
    <mergeCell ref="C319:C328"/>
    <mergeCell ref="C309:C318"/>
    <mergeCell ref="B309:B318"/>
    <mergeCell ref="B189:B198"/>
    <mergeCell ref="C189:C198"/>
    <mergeCell ref="B199:B208"/>
    <mergeCell ref="C199:C208"/>
    <mergeCell ref="B209:B218"/>
    <mergeCell ref="C209:C218"/>
    <mergeCell ref="B219:B228"/>
    <mergeCell ref="C219:C228"/>
    <mergeCell ref="B229:B238"/>
    <mergeCell ref="C229:C238"/>
    <mergeCell ref="B149:B158"/>
    <mergeCell ref="C149:C158"/>
    <mergeCell ref="B159:B168"/>
    <mergeCell ref="C159:C168"/>
    <mergeCell ref="B169:B178"/>
    <mergeCell ref="C169:C178"/>
    <mergeCell ref="B179:B188"/>
    <mergeCell ref="C179:C188"/>
    <mergeCell ref="B99:B108"/>
    <mergeCell ref="C99:C108"/>
    <mergeCell ref="B109:B118"/>
    <mergeCell ref="C109:C118"/>
    <mergeCell ref="B119:B128"/>
    <mergeCell ref="C119:C128"/>
    <mergeCell ref="B129:B138"/>
    <mergeCell ref="C129:C138"/>
    <mergeCell ref="B139:B148"/>
    <mergeCell ref="C139:C148"/>
    <mergeCell ref="B39:B48"/>
    <mergeCell ref="C39:C48"/>
    <mergeCell ref="B49:B58"/>
    <mergeCell ref="C49:C58"/>
    <mergeCell ref="B59:B68"/>
    <mergeCell ref="C59:C68"/>
    <mergeCell ref="B9:B18"/>
    <mergeCell ref="C9:C18"/>
    <mergeCell ref="B19:B28"/>
    <mergeCell ref="C19:C28"/>
    <mergeCell ref="B29:B38"/>
    <mergeCell ref="C29:C38"/>
    <mergeCell ref="B69:B78"/>
    <mergeCell ref="C69:C78"/>
    <mergeCell ref="B79:B88"/>
    <mergeCell ref="C79:C88"/>
    <mergeCell ref="B89:B98"/>
    <mergeCell ref="C89:C98"/>
    <mergeCell ref="I49:I58"/>
    <mergeCell ref="J49:J58"/>
    <mergeCell ref="K49:K58"/>
    <mergeCell ref="K59:K68"/>
    <mergeCell ref="I69:I78"/>
    <mergeCell ref="J69:J78"/>
    <mergeCell ref="K69:K78"/>
    <mergeCell ref="I79:I88"/>
    <mergeCell ref="J79:J88"/>
    <mergeCell ref="K79:K88"/>
    <mergeCell ref="I89:I98"/>
    <mergeCell ref="J89:J98"/>
    <mergeCell ref="K89:K98"/>
    <mergeCell ref="I59:I68"/>
    <mergeCell ref="J59:J68"/>
    <mergeCell ref="L69:L78"/>
    <mergeCell ref="O69:O78"/>
    <mergeCell ref="L79:L88"/>
    <mergeCell ref="O79:O88"/>
    <mergeCell ref="M39:M48"/>
    <mergeCell ref="M49:M58"/>
    <mergeCell ref="M59:M68"/>
    <mergeCell ref="M69:M78"/>
    <mergeCell ref="M79:M88"/>
    <mergeCell ref="I29:I38"/>
    <mergeCell ref="J29:J38"/>
    <mergeCell ref="K29:K38"/>
    <mergeCell ref="L29:L38"/>
    <mergeCell ref="O29:O38"/>
    <mergeCell ref="I39:I48"/>
    <mergeCell ref="J39:J48"/>
    <mergeCell ref="K39:K48"/>
    <mergeCell ref="L39:L48"/>
    <mergeCell ref="O39:O48"/>
    <mergeCell ref="Q299:Q308"/>
    <mergeCell ref="P349:P358"/>
    <mergeCell ref="P359:P368"/>
    <mergeCell ref="O329:O338"/>
    <mergeCell ref="P329:P338"/>
    <mergeCell ref="P309:P318"/>
    <mergeCell ref="O309:O318"/>
    <mergeCell ref="L49:L58"/>
    <mergeCell ref="O49:O58"/>
    <mergeCell ref="L119:L128"/>
    <mergeCell ref="O119:O128"/>
    <mergeCell ref="L89:L98"/>
    <mergeCell ref="O89:O98"/>
    <mergeCell ref="Q89:Q98"/>
    <mergeCell ref="P149:P158"/>
    <mergeCell ref="Q149:Q158"/>
    <mergeCell ref="P179:P188"/>
    <mergeCell ref="P189:P198"/>
    <mergeCell ref="Q179:Q188"/>
    <mergeCell ref="M349:M358"/>
    <mergeCell ref="M359:M368"/>
    <mergeCell ref="Q79:Q88"/>
    <mergeCell ref="L59:L68"/>
    <mergeCell ref="O59:O68"/>
    <mergeCell ref="M379:M388"/>
    <mergeCell ref="Q269:Q278"/>
    <mergeCell ref="Q259:Q268"/>
    <mergeCell ref="O359:O368"/>
    <mergeCell ref="B249:B258"/>
    <mergeCell ref="C249:C258"/>
    <mergeCell ref="B279:B288"/>
    <mergeCell ref="C279:C288"/>
    <mergeCell ref="I279:I288"/>
    <mergeCell ref="J279:J288"/>
    <mergeCell ref="B259:B268"/>
    <mergeCell ref="C259:C268"/>
    <mergeCell ref="B269:B278"/>
    <mergeCell ref="C269:C278"/>
    <mergeCell ref="I249:I258"/>
    <mergeCell ref="J249:J258"/>
    <mergeCell ref="I259:I268"/>
    <mergeCell ref="M309:M318"/>
    <mergeCell ref="Q379:Q388"/>
    <mergeCell ref="Q369:Q378"/>
    <mergeCell ref="Q359:Q368"/>
    <mergeCell ref="Q349:Q358"/>
    <mergeCell ref="L309:L318"/>
    <mergeCell ref="K309:K318"/>
    <mergeCell ref="J309:J318"/>
    <mergeCell ref="I309:I318"/>
    <mergeCell ref="K329:K338"/>
    <mergeCell ref="L329:L338"/>
    <mergeCell ref="A329:A338"/>
    <mergeCell ref="Q319:Q328"/>
    <mergeCell ref="M319:M328"/>
    <mergeCell ref="P319:P328"/>
    <mergeCell ref="O319:O328"/>
    <mergeCell ref="L319:L328"/>
    <mergeCell ref="K319:K328"/>
    <mergeCell ref="J319:J328"/>
    <mergeCell ref="I319:I328"/>
    <mergeCell ref="I329:I338"/>
    <mergeCell ref="J329:J338"/>
    <mergeCell ref="A319:A328"/>
    <mergeCell ref="M329:M338"/>
    <mergeCell ref="Q329:Q338"/>
    <mergeCell ref="Q309:Q318"/>
  </mergeCells>
  <pageMargins left="0.7" right="0.7" top="0.75" bottom="0.75" header="0.3" footer="0.3"/>
  <pageSetup paperSize="9" orientation="portrait" r:id="rId1"/>
  <headerFooter>
    <oddHeader>&amp;L&amp;"Calibri"&amp;10&amp;K000000Classified as Internal / Clasificado como Interno&amp;1#</oddHead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83"/>
  <sheetViews>
    <sheetView workbookViewId="0">
      <selection activeCell="A2" sqref="A2"/>
    </sheetView>
  </sheetViews>
  <sheetFormatPr defaultColWidth="11.5546875" defaultRowHeight="13.8"/>
  <cols>
    <col min="1" max="1" width="5" style="3" customWidth="1"/>
    <col min="2" max="2" width="7.88671875" style="3" customWidth="1"/>
    <col min="3" max="3" width="21.109375" style="3" customWidth="1"/>
    <col min="4" max="5" width="16.109375" style="3" customWidth="1"/>
    <col min="6" max="11" width="11.5546875" style="3"/>
    <col min="12" max="12" width="0" style="3" hidden="1" customWidth="1"/>
    <col min="13" max="16384" width="11.5546875" style="3"/>
  </cols>
  <sheetData>
    <row r="1" spans="1:12">
      <c r="A1" s="155"/>
      <c r="B1" s="155"/>
      <c r="C1" s="155"/>
      <c r="D1" s="155"/>
      <c r="E1" s="155"/>
      <c r="F1" s="155"/>
      <c r="G1" s="155"/>
      <c r="H1" s="155"/>
      <c r="I1" s="155"/>
      <c r="J1" s="155"/>
      <c r="K1" s="155"/>
      <c r="L1" s="155"/>
    </row>
    <row r="2" spans="1:12" ht="22.95" customHeight="1">
      <c r="A2" s="165" t="s">
        <v>337</v>
      </c>
      <c r="B2" s="155"/>
      <c r="C2" s="155"/>
      <c r="D2" s="155"/>
      <c r="E2" s="155"/>
      <c r="F2" s="155"/>
      <c r="G2" s="155"/>
      <c r="H2" s="155"/>
      <c r="I2" s="155"/>
      <c r="J2" s="155"/>
      <c r="K2" s="155"/>
      <c r="L2" s="155"/>
    </row>
    <row r="3" spans="1:12">
      <c r="A3" s="126"/>
      <c r="B3" s="155"/>
      <c r="C3" s="155"/>
      <c r="D3" s="155"/>
      <c r="E3" s="155"/>
      <c r="F3" s="155"/>
      <c r="G3" s="155"/>
      <c r="H3" s="155"/>
      <c r="I3" s="155"/>
      <c r="J3" s="155"/>
      <c r="K3" s="155"/>
      <c r="L3" s="155"/>
    </row>
    <row r="4" spans="1:12">
      <c r="A4" s="126"/>
      <c r="B4" s="155"/>
      <c r="C4" s="155"/>
      <c r="D4" s="155"/>
      <c r="E4" s="231"/>
      <c r="F4" s="155"/>
      <c r="G4" s="155"/>
      <c r="H4" s="155"/>
      <c r="I4" s="155"/>
      <c r="J4" s="155"/>
      <c r="K4" s="155"/>
      <c r="L4" s="155"/>
    </row>
    <row r="5" spans="1:12">
      <c r="A5" s="904" t="s">
        <v>304</v>
      </c>
      <c r="B5" s="904"/>
      <c r="C5" s="904"/>
      <c r="D5" s="904"/>
      <c r="E5" s="904"/>
      <c r="F5" s="904"/>
      <c r="G5" s="904"/>
      <c r="H5" s="904"/>
      <c r="I5" s="904"/>
      <c r="J5" s="904"/>
      <c r="K5" s="904"/>
      <c r="L5" s="860" t="s">
        <v>336</v>
      </c>
    </row>
    <row r="6" spans="1:12" ht="54.75" customHeight="1">
      <c r="A6" s="70"/>
      <c r="B6" s="71"/>
      <c r="C6" s="71"/>
      <c r="D6" s="71"/>
      <c r="E6" s="71" t="s">
        <v>166</v>
      </c>
      <c r="F6" s="315" t="s">
        <v>233</v>
      </c>
      <c r="G6" s="315" t="s">
        <v>167</v>
      </c>
      <c r="H6" s="315" t="s">
        <v>234</v>
      </c>
      <c r="I6" s="315" t="s">
        <v>168</v>
      </c>
      <c r="J6" s="315" t="s">
        <v>161</v>
      </c>
      <c r="K6" s="315" t="s">
        <v>161</v>
      </c>
      <c r="L6" s="861"/>
    </row>
    <row r="7" spans="1:12" ht="14.4" thickBot="1">
      <c r="A7" s="852">
        <v>1</v>
      </c>
      <c r="B7" s="782" t="s">
        <v>1</v>
      </c>
      <c r="C7" s="783" t="s">
        <v>3</v>
      </c>
      <c r="D7" s="9" t="s">
        <v>165</v>
      </c>
      <c r="E7" s="129">
        <v>1</v>
      </c>
      <c r="F7" s="312">
        <v>46</v>
      </c>
      <c r="G7" s="312" t="s">
        <v>332</v>
      </c>
      <c r="H7" s="312" t="s">
        <v>332</v>
      </c>
      <c r="I7" s="312">
        <v>5</v>
      </c>
      <c r="J7" s="26" t="s">
        <v>332</v>
      </c>
      <c r="K7" s="870">
        <f>SUM(E7:I8)</f>
        <v>77</v>
      </c>
      <c r="L7" s="870">
        <v>77</v>
      </c>
    </row>
    <row r="8" spans="1:12">
      <c r="A8" s="883"/>
      <c r="B8" s="782"/>
      <c r="C8" s="783"/>
      <c r="D8" s="16" t="s">
        <v>235</v>
      </c>
      <c r="E8" s="130">
        <v>8</v>
      </c>
      <c r="F8" s="313">
        <v>12</v>
      </c>
      <c r="G8" s="313">
        <v>3</v>
      </c>
      <c r="H8" s="313" t="s">
        <v>332</v>
      </c>
      <c r="I8" s="313">
        <v>2</v>
      </c>
      <c r="J8" s="30" t="s">
        <v>332</v>
      </c>
      <c r="K8" s="874"/>
      <c r="L8" s="874"/>
    </row>
    <row r="9" spans="1:12">
      <c r="A9" s="849">
        <v>2</v>
      </c>
      <c r="B9" s="818" t="s">
        <v>13</v>
      </c>
      <c r="C9" s="812" t="s">
        <v>211</v>
      </c>
      <c r="D9" s="12" t="s">
        <v>165</v>
      </c>
      <c r="E9" s="293">
        <v>3</v>
      </c>
      <c r="F9" s="27"/>
      <c r="G9" s="27">
        <v>5</v>
      </c>
      <c r="H9" s="27" t="s">
        <v>332</v>
      </c>
      <c r="I9" s="27" t="s">
        <v>332</v>
      </c>
      <c r="J9" s="27" t="s">
        <v>332</v>
      </c>
      <c r="K9" s="868">
        <f>SUM(E9:I10)</f>
        <v>8</v>
      </c>
      <c r="L9" s="868" t="s">
        <v>331</v>
      </c>
    </row>
    <row r="10" spans="1:12">
      <c r="A10" s="882"/>
      <c r="B10" s="820"/>
      <c r="C10" s="814"/>
      <c r="D10" s="13" t="s">
        <v>235</v>
      </c>
      <c r="E10" s="134" t="s">
        <v>332</v>
      </c>
      <c r="F10" s="135" t="s">
        <v>332</v>
      </c>
      <c r="G10" s="135" t="s">
        <v>332</v>
      </c>
      <c r="H10" s="135" t="s">
        <v>332</v>
      </c>
      <c r="I10" s="135" t="s">
        <v>332</v>
      </c>
      <c r="J10" s="135" t="s">
        <v>332</v>
      </c>
      <c r="K10" s="869"/>
      <c r="L10" s="869"/>
    </row>
    <row r="11" spans="1:12" ht="14.4" thickBot="1">
      <c r="A11" s="852">
        <v>3</v>
      </c>
      <c r="B11" s="782" t="s">
        <v>13</v>
      </c>
      <c r="C11" s="783" t="s">
        <v>19</v>
      </c>
      <c r="D11" s="10" t="s">
        <v>165</v>
      </c>
      <c r="E11" s="131">
        <v>5</v>
      </c>
      <c r="F11" s="28">
        <v>1</v>
      </c>
      <c r="G11" s="28">
        <v>4</v>
      </c>
      <c r="H11" s="28" t="s">
        <v>332</v>
      </c>
      <c r="I11" s="28" t="s">
        <v>332</v>
      </c>
      <c r="J11" s="28" t="s">
        <v>332</v>
      </c>
      <c r="K11" s="870">
        <f>SUM(E11:I12)</f>
        <v>10</v>
      </c>
      <c r="L11" s="870" t="s">
        <v>331</v>
      </c>
    </row>
    <row r="12" spans="1:12">
      <c r="A12" s="883"/>
      <c r="B12" s="782"/>
      <c r="C12" s="783"/>
      <c r="D12" s="11" t="s">
        <v>235</v>
      </c>
      <c r="E12" s="132" t="s">
        <v>332</v>
      </c>
      <c r="F12" s="327" t="s">
        <v>332</v>
      </c>
      <c r="G12" s="327" t="s">
        <v>332</v>
      </c>
      <c r="H12" s="327" t="s">
        <v>332</v>
      </c>
      <c r="I12" s="327" t="s">
        <v>332</v>
      </c>
      <c r="J12" s="327" t="s">
        <v>332</v>
      </c>
      <c r="K12" s="871"/>
      <c r="L12" s="871"/>
    </row>
    <row r="13" spans="1:12">
      <c r="A13" s="850">
        <v>4</v>
      </c>
      <c r="B13" s="784" t="s">
        <v>23</v>
      </c>
      <c r="C13" s="785" t="s">
        <v>24</v>
      </c>
      <c r="D13" s="14" t="s">
        <v>165</v>
      </c>
      <c r="E13" s="133"/>
      <c r="F13" s="29"/>
      <c r="G13" s="29"/>
      <c r="H13" s="29"/>
      <c r="I13" s="29"/>
      <c r="J13" s="29">
        <v>42</v>
      </c>
      <c r="K13" s="868">
        <f>SUM(J13:J14)</f>
        <v>1650</v>
      </c>
      <c r="L13" s="868">
        <v>1650</v>
      </c>
    </row>
    <row r="14" spans="1:12">
      <c r="A14" s="882"/>
      <c r="B14" s="784"/>
      <c r="C14" s="785"/>
      <c r="D14" s="15" t="s">
        <v>235</v>
      </c>
      <c r="E14" s="134"/>
      <c r="F14" s="137"/>
      <c r="G14" s="137"/>
      <c r="H14" s="137"/>
      <c r="I14" s="137"/>
      <c r="J14" s="137">
        <v>1608</v>
      </c>
      <c r="K14" s="869"/>
      <c r="L14" s="869"/>
    </row>
    <row r="15" spans="1:12" ht="14.4" thickBot="1">
      <c r="A15" s="852">
        <v>5</v>
      </c>
      <c r="B15" s="782" t="s">
        <v>23</v>
      </c>
      <c r="C15" s="783" t="s">
        <v>27</v>
      </c>
      <c r="D15" s="10" t="s">
        <v>165</v>
      </c>
      <c r="E15" s="129">
        <v>14</v>
      </c>
      <c r="F15" s="26" t="s">
        <v>332</v>
      </c>
      <c r="G15" s="26" t="s">
        <v>332</v>
      </c>
      <c r="H15" s="26" t="s">
        <v>332</v>
      </c>
      <c r="I15" s="26">
        <v>2</v>
      </c>
      <c r="J15" s="26" t="s">
        <v>332</v>
      </c>
      <c r="K15" s="870">
        <f>SUM(E15:I16)</f>
        <v>87</v>
      </c>
      <c r="L15" s="870">
        <v>75</v>
      </c>
    </row>
    <row r="16" spans="1:12">
      <c r="A16" s="883"/>
      <c r="B16" s="782"/>
      <c r="C16" s="783"/>
      <c r="D16" s="11" t="s">
        <v>235</v>
      </c>
      <c r="E16" s="130">
        <v>41</v>
      </c>
      <c r="F16" s="30" t="s">
        <v>332</v>
      </c>
      <c r="G16" s="30">
        <v>27</v>
      </c>
      <c r="H16" s="30" t="s">
        <v>332</v>
      </c>
      <c r="I16" s="30">
        <v>3</v>
      </c>
      <c r="J16" s="30"/>
      <c r="K16" s="871"/>
      <c r="L16" s="871"/>
    </row>
    <row r="17" spans="1:12">
      <c r="A17" s="850">
        <v>6</v>
      </c>
      <c r="B17" s="804" t="s">
        <v>28</v>
      </c>
      <c r="C17" s="805" t="s">
        <v>30</v>
      </c>
      <c r="D17" s="14" t="s">
        <v>165</v>
      </c>
      <c r="E17" s="133" t="s">
        <v>332</v>
      </c>
      <c r="F17" s="29">
        <v>9</v>
      </c>
      <c r="G17" s="29">
        <v>30</v>
      </c>
      <c r="H17" s="29">
        <v>10</v>
      </c>
      <c r="I17" s="29">
        <v>37</v>
      </c>
      <c r="J17" s="29" t="s">
        <v>332</v>
      </c>
      <c r="K17" s="875">
        <f>SUM(F17:J18)</f>
        <v>88</v>
      </c>
      <c r="L17" s="875">
        <v>88</v>
      </c>
    </row>
    <row r="18" spans="1:12">
      <c r="A18" s="882"/>
      <c r="B18" s="804"/>
      <c r="C18" s="805"/>
      <c r="D18" s="15" t="s">
        <v>235</v>
      </c>
      <c r="E18" s="134" t="s">
        <v>332</v>
      </c>
      <c r="F18" s="137">
        <v>2</v>
      </c>
      <c r="G18" s="137" t="s">
        <v>332</v>
      </c>
      <c r="H18" s="137" t="s">
        <v>332</v>
      </c>
      <c r="I18" s="137" t="s">
        <v>332</v>
      </c>
      <c r="J18" s="137" t="s">
        <v>332</v>
      </c>
      <c r="K18" s="876"/>
      <c r="L18" s="876"/>
    </row>
    <row r="19" spans="1:12" ht="14.4" thickBot="1">
      <c r="A19" s="852">
        <v>7</v>
      </c>
      <c r="B19" s="782" t="s">
        <v>34</v>
      </c>
      <c r="C19" s="783" t="s">
        <v>35</v>
      </c>
      <c r="D19" s="10" t="s">
        <v>165</v>
      </c>
      <c r="E19" s="131"/>
      <c r="F19" s="28"/>
      <c r="G19" s="28"/>
      <c r="H19" s="28"/>
      <c r="I19" s="28"/>
      <c r="J19" s="28">
        <v>195</v>
      </c>
      <c r="K19" s="870">
        <f>SUM(E19:J20)</f>
        <v>339</v>
      </c>
      <c r="L19" s="870" t="s">
        <v>331</v>
      </c>
    </row>
    <row r="20" spans="1:12">
      <c r="A20" s="883"/>
      <c r="B20" s="782"/>
      <c r="C20" s="783"/>
      <c r="D20" s="11" t="s">
        <v>235</v>
      </c>
      <c r="E20" s="132"/>
      <c r="F20" s="136"/>
      <c r="G20" s="136"/>
      <c r="H20" s="136"/>
      <c r="I20" s="136"/>
      <c r="J20" s="136">
        <v>144</v>
      </c>
      <c r="K20" s="871"/>
      <c r="L20" s="871"/>
    </row>
    <row r="21" spans="1:12">
      <c r="A21" s="850">
        <v>8</v>
      </c>
      <c r="B21" s="784" t="s">
        <v>38</v>
      </c>
      <c r="C21" s="785" t="s">
        <v>39</v>
      </c>
      <c r="D21" s="14" t="s">
        <v>165</v>
      </c>
      <c r="E21" s="133">
        <v>6</v>
      </c>
      <c r="F21" s="29">
        <v>10</v>
      </c>
      <c r="G21" s="29" t="s">
        <v>332</v>
      </c>
      <c r="H21" s="29" t="s">
        <v>332</v>
      </c>
      <c r="I21" s="29" t="s">
        <v>332</v>
      </c>
      <c r="J21" s="29" t="s">
        <v>332</v>
      </c>
      <c r="K21" s="868">
        <f>SUM(E21:J22)</f>
        <v>33</v>
      </c>
      <c r="L21" s="868">
        <v>33</v>
      </c>
    </row>
    <row r="22" spans="1:12">
      <c r="A22" s="882"/>
      <c r="B22" s="784"/>
      <c r="C22" s="785"/>
      <c r="D22" s="15" t="s">
        <v>235</v>
      </c>
      <c r="E22" s="134">
        <v>7</v>
      </c>
      <c r="F22" s="137">
        <v>10</v>
      </c>
      <c r="G22" s="137" t="s">
        <v>332</v>
      </c>
      <c r="H22" s="137" t="s">
        <v>332</v>
      </c>
      <c r="I22" s="137" t="s">
        <v>332</v>
      </c>
      <c r="J22" s="137" t="s">
        <v>332</v>
      </c>
      <c r="K22" s="869"/>
      <c r="L22" s="869"/>
    </row>
    <row r="23" spans="1:12" ht="14.4" thickBot="1">
      <c r="A23" s="852">
        <v>9</v>
      </c>
      <c r="B23" s="782" t="s">
        <v>44</v>
      </c>
      <c r="C23" s="783" t="s">
        <v>45</v>
      </c>
      <c r="D23" s="10" t="s">
        <v>165</v>
      </c>
      <c r="E23" s="131">
        <v>12</v>
      </c>
      <c r="F23" s="28">
        <v>1</v>
      </c>
      <c r="G23" s="28">
        <v>4</v>
      </c>
      <c r="H23" s="28">
        <v>0</v>
      </c>
      <c r="I23" s="28">
        <v>3</v>
      </c>
      <c r="J23" s="240"/>
      <c r="K23" s="870">
        <f>SUM(E23:I24)</f>
        <v>24</v>
      </c>
      <c r="L23" s="870">
        <v>24</v>
      </c>
    </row>
    <row r="24" spans="1:12">
      <c r="A24" s="883"/>
      <c r="B24" s="782"/>
      <c r="C24" s="783"/>
      <c r="D24" s="11" t="s">
        <v>235</v>
      </c>
      <c r="E24" s="132">
        <v>3</v>
      </c>
      <c r="F24" s="136"/>
      <c r="G24" s="136">
        <v>1</v>
      </c>
      <c r="H24" s="136"/>
      <c r="I24" s="136">
        <v>0</v>
      </c>
      <c r="J24" s="241"/>
      <c r="K24" s="871"/>
      <c r="L24" s="871"/>
    </row>
    <row r="25" spans="1:12">
      <c r="A25" s="850">
        <v>10</v>
      </c>
      <c r="B25" s="784" t="s">
        <v>48</v>
      </c>
      <c r="C25" s="785" t="s">
        <v>212</v>
      </c>
      <c r="D25" s="14" t="s">
        <v>165</v>
      </c>
      <c r="E25" s="133"/>
      <c r="F25" s="29"/>
      <c r="G25" s="29"/>
      <c r="H25" s="29"/>
      <c r="I25" s="29"/>
      <c r="J25" s="242"/>
      <c r="K25" s="868">
        <v>330</v>
      </c>
      <c r="L25" s="868">
        <v>330</v>
      </c>
    </row>
    <row r="26" spans="1:12">
      <c r="A26" s="882"/>
      <c r="B26" s="784"/>
      <c r="C26" s="785"/>
      <c r="D26" s="15" t="s">
        <v>235</v>
      </c>
      <c r="E26" s="134"/>
      <c r="F26" s="137"/>
      <c r="G26" s="137"/>
      <c r="H26" s="137"/>
      <c r="I26" s="137"/>
      <c r="J26" s="243"/>
      <c r="K26" s="869"/>
      <c r="L26" s="869"/>
    </row>
    <row r="27" spans="1:12" ht="14.4" thickBot="1">
      <c r="A27" s="852">
        <v>11</v>
      </c>
      <c r="B27" s="782" t="s">
        <v>52</v>
      </c>
      <c r="C27" s="783" t="s">
        <v>53</v>
      </c>
      <c r="D27" s="10" t="s">
        <v>165</v>
      </c>
      <c r="E27" s="131">
        <v>3</v>
      </c>
      <c r="F27" s="309">
        <v>48</v>
      </c>
      <c r="G27" s="309" t="s">
        <v>332</v>
      </c>
      <c r="H27" s="309" t="s">
        <v>332</v>
      </c>
      <c r="I27" s="309">
        <v>5</v>
      </c>
      <c r="J27" s="240"/>
      <c r="K27" s="888">
        <f>SUM(E27:I28)</f>
        <v>119</v>
      </c>
      <c r="L27" s="870">
        <v>152</v>
      </c>
    </row>
    <row r="28" spans="1:12">
      <c r="A28" s="883"/>
      <c r="B28" s="782"/>
      <c r="C28" s="783"/>
      <c r="D28" s="11" t="s">
        <v>235</v>
      </c>
      <c r="E28" s="132">
        <v>5</v>
      </c>
      <c r="F28" s="310">
        <v>13</v>
      </c>
      <c r="G28" s="310" t="s">
        <v>332</v>
      </c>
      <c r="H28" s="310" t="s">
        <v>332</v>
      </c>
      <c r="I28" s="310">
        <v>45</v>
      </c>
      <c r="J28" s="241"/>
      <c r="K28" s="889"/>
      <c r="L28" s="871"/>
    </row>
    <row r="29" spans="1:12" ht="14.4" thickBot="1">
      <c r="A29" s="850">
        <v>12</v>
      </c>
      <c r="B29" s="804" t="s">
        <v>57</v>
      </c>
      <c r="C29" s="805" t="s">
        <v>58</v>
      </c>
      <c r="D29" s="14" t="s">
        <v>165</v>
      </c>
      <c r="E29" s="133">
        <v>54</v>
      </c>
      <c r="F29" s="29">
        <v>1</v>
      </c>
      <c r="G29" s="137"/>
      <c r="H29" s="137" t="s">
        <v>332</v>
      </c>
      <c r="I29" s="137" t="s">
        <v>332</v>
      </c>
      <c r="J29" s="875"/>
      <c r="K29" s="888">
        <f>SUM(E29:I30)</f>
        <v>70</v>
      </c>
      <c r="L29" s="868">
        <v>70</v>
      </c>
    </row>
    <row r="30" spans="1:12">
      <c r="A30" s="882"/>
      <c r="B30" s="804"/>
      <c r="C30" s="805"/>
      <c r="D30" s="15" t="s">
        <v>235</v>
      </c>
      <c r="E30" s="134">
        <v>15</v>
      </c>
      <c r="F30" s="137"/>
      <c r="G30" s="137"/>
      <c r="H30" s="137" t="s">
        <v>332</v>
      </c>
      <c r="I30" s="137" t="s">
        <v>332</v>
      </c>
      <c r="J30" s="876"/>
      <c r="K30" s="889"/>
      <c r="L30" s="869"/>
    </row>
    <row r="31" spans="1:12" ht="14.4" thickBot="1">
      <c r="A31" s="852">
        <v>13</v>
      </c>
      <c r="B31" s="782" t="s">
        <v>60</v>
      </c>
      <c r="C31" s="783" t="s">
        <v>61</v>
      </c>
      <c r="D31" s="10" t="s">
        <v>165</v>
      </c>
      <c r="E31" s="345">
        <v>5</v>
      </c>
      <c r="F31" s="346">
        <v>6</v>
      </c>
      <c r="G31" s="346" t="s">
        <v>332</v>
      </c>
      <c r="H31" s="346" t="s">
        <v>332</v>
      </c>
      <c r="I31" s="346">
        <v>3</v>
      </c>
      <c r="J31" s="240"/>
      <c r="K31" s="870">
        <f>SUM(E31:I32)</f>
        <v>23</v>
      </c>
      <c r="L31" s="870">
        <v>23</v>
      </c>
    </row>
    <row r="32" spans="1:12">
      <c r="A32" s="883"/>
      <c r="B32" s="782"/>
      <c r="C32" s="783"/>
      <c r="D32" s="11" t="s">
        <v>235</v>
      </c>
      <c r="E32" s="349">
        <v>1</v>
      </c>
      <c r="F32" s="350">
        <v>4</v>
      </c>
      <c r="G32" s="350" t="s">
        <v>332</v>
      </c>
      <c r="H32" s="350" t="s">
        <v>332</v>
      </c>
      <c r="I32" s="350">
        <v>4</v>
      </c>
      <c r="J32" s="241"/>
      <c r="K32" s="871"/>
      <c r="L32" s="871"/>
    </row>
    <row r="33" spans="1:12">
      <c r="A33" s="884">
        <v>14</v>
      </c>
      <c r="B33" s="892" t="s">
        <v>64</v>
      </c>
      <c r="C33" s="893" t="s">
        <v>65</v>
      </c>
      <c r="D33" s="338" t="s">
        <v>165</v>
      </c>
      <c r="E33" s="339">
        <v>62</v>
      </c>
      <c r="F33" s="340" t="s">
        <v>332</v>
      </c>
      <c r="G33" s="340">
        <v>19</v>
      </c>
      <c r="H33" s="340" t="s">
        <v>332</v>
      </c>
      <c r="I33" s="340">
        <v>14</v>
      </c>
      <c r="J33" s="902"/>
      <c r="K33" s="872">
        <f>SUM(E33:I34)</f>
        <v>164</v>
      </c>
      <c r="L33" s="872">
        <v>141</v>
      </c>
    </row>
    <row r="34" spans="1:12">
      <c r="A34" s="885"/>
      <c r="B34" s="892"/>
      <c r="C34" s="893"/>
      <c r="D34" s="341" t="s">
        <v>235</v>
      </c>
      <c r="E34" s="342">
        <v>47</v>
      </c>
      <c r="F34" s="343" t="s">
        <v>332</v>
      </c>
      <c r="G34" s="343">
        <v>11</v>
      </c>
      <c r="H34" s="343" t="s">
        <v>332</v>
      </c>
      <c r="I34" s="343">
        <v>11</v>
      </c>
      <c r="J34" s="903"/>
      <c r="K34" s="873"/>
      <c r="L34" s="873"/>
    </row>
    <row r="35" spans="1:12">
      <c r="A35" s="877">
        <v>15</v>
      </c>
      <c r="B35" s="890" t="s">
        <v>67</v>
      </c>
      <c r="C35" s="891" t="s">
        <v>68</v>
      </c>
      <c r="D35" s="344" t="s">
        <v>165</v>
      </c>
      <c r="E35" s="345">
        <v>37</v>
      </c>
      <c r="F35" s="346" t="s">
        <v>332</v>
      </c>
      <c r="G35" s="346" t="s">
        <v>332</v>
      </c>
      <c r="H35" s="346" t="s">
        <v>332</v>
      </c>
      <c r="I35" s="346" t="s">
        <v>332</v>
      </c>
      <c r="J35" s="347"/>
      <c r="K35" s="858">
        <f>SUM(E35:I36)</f>
        <v>51</v>
      </c>
      <c r="L35" s="858">
        <v>51</v>
      </c>
    </row>
    <row r="36" spans="1:12">
      <c r="A36" s="878"/>
      <c r="B36" s="890"/>
      <c r="C36" s="891"/>
      <c r="D36" s="348" t="s">
        <v>235</v>
      </c>
      <c r="E36" s="349">
        <v>14</v>
      </c>
      <c r="F36" s="350" t="s">
        <v>332</v>
      </c>
      <c r="G36" s="350" t="s">
        <v>332</v>
      </c>
      <c r="H36" s="350" t="s">
        <v>332</v>
      </c>
      <c r="I36" s="350" t="s">
        <v>332</v>
      </c>
      <c r="J36" s="351"/>
      <c r="K36" s="859"/>
      <c r="L36" s="859"/>
    </row>
    <row r="37" spans="1:12" ht="14.4" thickBot="1">
      <c r="A37" s="879">
        <v>16</v>
      </c>
      <c r="B37" s="896" t="s">
        <v>72</v>
      </c>
      <c r="C37" s="897" t="s">
        <v>73</v>
      </c>
      <c r="D37" s="352" t="s">
        <v>165</v>
      </c>
      <c r="E37" s="353">
        <v>14</v>
      </c>
      <c r="F37" s="354">
        <v>5</v>
      </c>
      <c r="G37" s="354">
        <v>4</v>
      </c>
      <c r="H37" s="354">
        <v>2</v>
      </c>
      <c r="I37" s="354">
        <v>1</v>
      </c>
      <c r="J37" s="355"/>
      <c r="K37" s="856">
        <f>SUM(E37:I38)</f>
        <v>27</v>
      </c>
      <c r="L37" s="856" t="s">
        <v>331</v>
      </c>
    </row>
    <row r="38" spans="1:12">
      <c r="A38" s="880"/>
      <c r="B38" s="896"/>
      <c r="C38" s="897"/>
      <c r="D38" s="356" t="s">
        <v>235</v>
      </c>
      <c r="E38" s="357">
        <v>1</v>
      </c>
      <c r="F38" s="358" t="s">
        <v>332</v>
      </c>
      <c r="G38" s="358" t="s">
        <v>332</v>
      </c>
      <c r="H38" s="358" t="s">
        <v>332</v>
      </c>
      <c r="I38" s="358" t="s">
        <v>332</v>
      </c>
      <c r="J38" s="359"/>
      <c r="K38" s="857"/>
      <c r="L38" s="857"/>
    </row>
    <row r="39" spans="1:12">
      <c r="A39" s="877">
        <v>17</v>
      </c>
      <c r="B39" s="890" t="s">
        <v>77</v>
      </c>
      <c r="C39" s="891" t="s">
        <v>78</v>
      </c>
      <c r="D39" s="344" t="s">
        <v>165</v>
      </c>
      <c r="E39" s="345"/>
      <c r="F39" s="346"/>
      <c r="G39" s="346"/>
      <c r="H39" s="346"/>
      <c r="I39" s="346"/>
      <c r="J39" s="347"/>
      <c r="K39" s="858">
        <v>98</v>
      </c>
      <c r="L39" s="858">
        <v>98</v>
      </c>
    </row>
    <row r="40" spans="1:12">
      <c r="A40" s="878"/>
      <c r="B40" s="890"/>
      <c r="C40" s="891"/>
      <c r="D40" s="348" t="s">
        <v>235</v>
      </c>
      <c r="E40" s="349"/>
      <c r="F40" s="350"/>
      <c r="G40" s="350"/>
      <c r="H40" s="350"/>
      <c r="I40" s="350"/>
      <c r="J40" s="351"/>
      <c r="K40" s="859"/>
      <c r="L40" s="859"/>
    </row>
    <row r="41" spans="1:12" ht="14.4" thickBot="1">
      <c r="A41" s="886">
        <v>18</v>
      </c>
      <c r="B41" s="894" t="s">
        <v>81</v>
      </c>
      <c r="C41" s="895" t="s">
        <v>213</v>
      </c>
      <c r="D41" s="716" t="s">
        <v>165</v>
      </c>
      <c r="E41" s="717"/>
      <c r="F41" s="718"/>
      <c r="G41" s="718"/>
      <c r="H41" s="718"/>
      <c r="I41" s="718"/>
      <c r="J41" s="719"/>
      <c r="K41" s="866">
        <f>SUM(E41:I42)</f>
        <v>0</v>
      </c>
      <c r="L41" s="866" t="s">
        <v>331</v>
      </c>
    </row>
    <row r="42" spans="1:12">
      <c r="A42" s="887"/>
      <c r="B42" s="894"/>
      <c r="C42" s="895"/>
      <c r="D42" s="720" t="s">
        <v>235</v>
      </c>
      <c r="E42" s="721"/>
      <c r="F42" s="722"/>
      <c r="G42" s="722"/>
      <c r="H42" s="722"/>
      <c r="I42" s="722"/>
      <c r="J42" s="723"/>
      <c r="K42" s="867"/>
      <c r="L42" s="867"/>
    </row>
    <row r="43" spans="1:12">
      <c r="A43" s="877">
        <v>19</v>
      </c>
      <c r="B43" s="890" t="s">
        <v>85</v>
      </c>
      <c r="C43" s="891" t="s">
        <v>86</v>
      </c>
      <c r="D43" s="344" t="s">
        <v>165</v>
      </c>
      <c r="E43" s="345">
        <v>5</v>
      </c>
      <c r="F43" s="360">
        <v>41</v>
      </c>
      <c r="G43" s="360">
        <v>11</v>
      </c>
      <c r="H43" s="360" t="s">
        <v>332</v>
      </c>
      <c r="I43" s="360">
        <v>113</v>
      </c>
      <c r="J43" s="347"/>
      <c r="K43" s="858">
        <f>SUM(E43:I44)</f>
        <v>175</v>
      </c>
      <c r="L43" s="858">
        <v>175</v>
      </c>
    </row>
    <row r="44" spans="1:12">
      <c r="A44" s="878"/>
      <c r="B44" s="890"/>
      <c r="C44" s="891"/>
      <c r="D44" s="348" t="s">
        <v>235</v>
      </c>
      <c r="E44" s="349">
        <v>4</v>
      </c>
      <c r="F44" s="361" t="s">
        <v>332</v>
      </c>
      <c r="G44" s="361">
        <v>1</v>
      </c>
      <c r="H44" s="361" t="s">
        <v>332</v>
      </c>
      <c r="I44" s="361" t="s">
        <v>332</v>
      </c>
      <c r="J44" s="351"/>
      <c r="K44" s="859"/>
      <c r="L44" s="859"/>
    </row>
    <row r="45" spans="1:12" ht="14.4" thickBot="1">
      <c r="A45" s="879">
        <v>20</v>
      </c>
      <c r="B45" s="896" t="s">
        <v>89</v>
      </c>
      <c r="C45" s="897" t="s">
        <v>90</v>
      </c>
      <c r="D45" s="352" t="s">
        <v>165</v>
      </c>
      <c r="E45" s="353"/>
      <c r="F45" s="354"/>
      <c r="G45" s="354"/>
      <c r="H45" s="354"/>
      <c r="I45" s="354"/>
      <c r="J45" s="355"/>
      <c r="K45" s="856">
        <v>1438</v>
      </c>
      <c r="L45" s="856">
        <v>1438</v>
      </c>
    </row>
    <row r="46" spans="1:12">
      <c r="A46" s="880"/>
      <c r="B46" s="896"/>
      <c r="C46" s="897"/>
      <c r="D46" s="356" t="s">
        <v>235</v>
      </c>
      <c r="E46" s="357"/>
      <c r="F46" s="358"/>
      <c r="G46" s="358"/>
      <c r="H46" s="358"/>
      <c r="I46" s="358"/>
      <c r="J46" s="359"/>
      <c r="K46" s="857"/>
      <c r="L46" s="857"/>
    </row>
    <row r="47" spans="1:12">
      <c r="A47" s="877">
        <v>21</v>
      </c>
      <c r="B47" s="890" t="s">
        <v>89</v>
      </c>
      <c r="C47" s="891" t="s">
        <v>93</v>
      </c>
      <c r="D47" s="344" t="s">
        <v>165</v>
      </c>
      <c r="E47" s="131">
        <v>1</v>
      </c>
      <c r="F47" s="309">
        <v>3</v>
      </c>
      <c r="G47" s="309" t="s">
        <v>332</v>
      </c>
      <c r="H47" s="309" t="s">
        <v>332</v>
      </c>
      <c r="I47" s="309">
        <v>2</v>
      </c>
      <c r="J47" s="347"/>
      <c r="K47" s="858">
        <f>SUM(E47:I48)</f>
        <v>15</v>
      </c>
      <c r="L47" s="858">
        <v>15</v>
      </c>
    </row>
    <row r="48" spans="1:12">
      <c r="A48" s="878"/>
      <c r="B48" s="890"/>
      <c r="C48" s="891"/>
      <c r="D48" s="348" t="s">
        <v>235</v>
      </c>
      <c r="E48" s="132">
        <v>2</v>
      </c>
      <c r="F48" s="310">
        <v>7</v>
      </c>
      <c r="G48" s="310" t="s">
        <v>332</v>
      </c>
      <c r="H48" s="310" t="s">
        <v>332</v>
      </c>
      <c r="I48" s="310" t="s">
        <v>332</v>
      </c>
      <c r="J48" s="351"/>
      <c r="K48" s="859"/>
      <c r="L48" s="859"/>
    </row>
    <row r="49" spans="1:12" ht="14.4" thickBot="1">
      <c r="A49" s="879">
        <v>22</v>
      </c>
      <c r="B49" s="896" t="s">
        <v>158</v>
      </c>
      <c r="C49" s="897" t="s">
        <v>160</v>
      </c>
      <c r="D49" s="352" t="s">
        <v>165</v>
      </c>
      <c r="E49" s="353">
        <v>34</v>
      </c>
      <c r="F49" s="354" t="s">
        <v>332</v>
      </c>
      <c r="G49" s="354" t="s">
        <v>332</v>
      </c>
      <c r="H49" s="354" t="s">
        <v>332</v>
      </c>
      <c r="I49" s="354" t="s">
        <v>332</v>
      </c>
      <c r="J49" s="355"/>
      <c r="K49" s="898">
        <f>SUM(E49:I50)</f>
        <v>35</v>
      </c>
      <c r="L49" s="856">
        <f>18+24+29</f>
        <v>71</v>
      </c>
    </row>
    <row r="50" spans="1:12">
      <c r="A50" s="880"/>
      <c r="B50" s="896"/>
      <c r="C50" s="897"/>
      <c r="D50" s="356" t="s">
        <v>235</v>
      </c>
      <c r="E50" s="357" t="s">
        <v>332</v>
      </c>
      <c r="F50" s="358" t="s">
        <v>332</v>
      </c>
      <c r="G50" s="358" t="s">
        <v>332</v>
      </c>
      <c r="H50" s="358" t="s">
        <v>332</v>
      </c>
      <c r="I50" s="358">
        <v>1</v>
      </c>
      <c r="J50" s="359"/>
      <c r="K50" s="899"/>
      <c r="L50" s="857"/>
    </row>
    <row r="51" spans="1:12">
      <c r="A51" s="877">
        <v>23</v>
      </c>
      <c r="B51" s="890" t="s">
        <v>98</v>
      </c>
      <c r="C51" s="891" t="s">
        <v>215</v>
      </c>
      <c r="D51" s="344" t="s">
        <v>165</v>
      </c>
      <c r="E51" s="345">
        <v>7</v>
      </c>
      <c r="F51" s="360">
        <v>4</v>
      </c>
      <c r="G51" s="360">
        <v>7</v>
      </c>
      <c r="H51" s="360" t="s">
        <v>332</v>
      </c>
      <c r="I51" s="360" t="s">
        <v>332</v>
      </c>
      <c r="J51" s="858"/>
      <c r="K51" s="858">
        <f>SUM(E51:I52)</f>
        <v>18</v>
      </c>
      <c r="L51" s="900" t="s">
        <v>331</v>
      </c>
    </row>
    <row r="52" spans="1:12">
      <c r="A52" s="878"/>
      <c r="B52" s="890"/>
      <c r="C52" s="891"/>
      <c r="D52" s="348" t="s">
        <v>235</v>
      </c>
      <c r="E52" s="349" t="s">
        <v>332</v>
      </c>
      <c r="F52" s="361" t="s">
        <v>332</v>
      </c>
      <c r="G52" s="361" t="s">
        <v>332</v>
      </c>
      <c r="H52" s="361" t="s">
        <v>332</v>
      </c>
      <c r="I52" s="361" t="s">
        <v>332</v>
      </c>
      <c r="J52" s="859"/>
      <c r="K52" s="859"/>
      <c r="L52" s="901"/>
    </row>
    <row r="53" spans="1:12" ht="14.4" thickBot="1">
      <c r="A53" s="879">
        <v>24</v>
      </c>
      <c r="B53" s="896" t="s">
        <v>100</v>
      </c>
      <c r="C53" s="897" t="s">
        <v>101</v>
      </c>
      <c r="D53" s="352" t="s">
        <v>165</v>
      </c>
      <c r="E53" s="353" t="s">
        <v>332</v>
      </c>
      <c r="F53" s="354">
        <v>6</v>
      </c>
      <c r="G53" s="354">
        <v>5</v>
      </c>
      <c r="H53" s="354" t="s">
        <v>332</v>
      </c>
      <c r="I53" s="354" t="s">
        <v>332</v>
      </c>
      <c r="J53" s="355"/>
      <c r="K53" s="856">
        <f>SUM(E53:I54)</f>
        <v>11</v>
      </c>
      <c r="L53" s="856" t="s">
        <v>331</v>
      </c>
    </row>
    <row r="54" spans="1:12">
      <c r="A54" s="880"/>
      <c r="B54" s="896"/>
      <c r="C54" s="897"/>
      <c r="D54" s="356" t="s">
        <v>235</v>
      </c>
      <c r="E54" s="357" t="s">
        <v>332</v>
      </c>
      <c r="F54" s="358" t="s">
        <v>332</v>
      </c>
      <c r="G54" s="358" t="s">
        <v>332</v>
      </c>
      <c r="H54" s="358" t="s">
        <v>332</v>
      </c>
      <c r="I54" s="358" t="s">
        <v>332</v>
      </c>
      <c r="J54" s="359"/>
      <c r="K54" s="857"/>
      <c r="L54" s="857"/>
    </row>
    <row r="55" spans="1:12">
      <c r="A55" s="877">
        <v>25</v>
      </c>
      <c r="B55" s="890" t="s">
        <v>103</v>
      </c>
      <c r="C55" s="891" t="s">
        <v>104</v>
      </c>
      <c r="D55" s="344" t="s">
        <v>165</v>
      </c>
      <c r="E55" s="345"/>
      <c r="F55" s="346"/>
      <c r="G55" s="346"/>
      <c r="H55" s="346"/>
      <c r="I55" s="346"/>
      <c r="J55" s="347"/>
      <c r="K55" s="858">
        <f>SUM(E55:I56)</f>
        <v>0</v>
      </c>
      <c r="L55" s="858">
        <v>18</v>
      </c>
    </row>
    <row r="56" spans="1:12">
      <c r="A56" s="878"/>
      <c r="B56" s="890"/>
      <c r="C56" s="891"/>
      <c r="D56" s="348" t="s">
        <v>235</v>
      </c>
      <c r="E56" s="349"/>
      <c r="F56" s="350"/>
      <c r="G56" s="350"/>
      <c r="H56" s="350"/>
      <c r="I56" s="350"/>
      <c r="J56" s="351"/>
      <c r="K56" s="859"/>
      <c r="L56" s="859"/>
    </row>
    <row r="57" spans="1:12">
      <c r="A57" s="879">
        <v>26</v>
      </c>
      <c r="B57" s="896" t="s">
        <v>107</v>
      </c>
      <c r="C57" s="897" t="s">
        <v>108</v>
      </c>
      <c r="D57" s="352" t="s">
        <v>165</v>
      </c>
      <c r="E57" s="353">
        <v>15</v>
      </c>
      <c r="F57" s="354" t="s">
        <v>332</v>
      </c>
      <c r="G57" s="354">
        <v>3</v>
      </c>
      <c r="H57" s="354" t="s">
        <v>332</v>
      </c>
      <c r="I57" s="354">
        <v>1</v>
      </c>
      <c r="J57" s="362"/>
      <c r="K57" s="872">
        <f>SUM(E57:I58)</f>
        <v>88</v>
      </c>
      <c r="L57" s="862">
        <v>75</v>
      </c>
    </row>
    <row r="58" spans="1:12">
      <c r="A58" s="880"/>
      <c r="B58" s="896"/>
      <c r="C58" s="897"/>
      <c r="D58" s="356" t="s">
        <v>235</v>
      </c>
      <c r="E58" s="357">
        <v>43</v>
      </c>
      <c r="F58" s="358" t="s">
        <v>332</v>
      </c>
      <c r="G58" s="358">
        <v>22</v>
      </c>
      <c r="H58" s="358" t="s">
        <v>332</v>
      </c>
      <c r="I58" s="358">
        <v>4</v>
      </c>
      <c r="J58" s="363"/>
      <c r="K58" s="873"/>
      <c r="L58" s="863"/>
    </row>
    <row r="59" spans="1:12" ht="14.4" thickBot="1">
      <c r="A59" s="877">
        <v>27</v>
      </c>
      <c r="B59" s="890" t="s">
        <v>110</v>
      </c>
      <c r="C59" s="891" t="s">
        <v>182</v>
      </c>
      <c r="D59" s="344" t="s">
        <v>165</v>
      </c>
      <c r="E59" s="345">
        <v>1</v>
      </c>
      <c r="F59" s="360">
        <v>12</v>
      </c>
      <c r="G59" s="360">
        <v>4</v>
      </c>
      <c r="H59" s="360" t="s">
        <v>332</v>
      </c>
      <c r="I59" s="360">
        <v>4</v>
      </c>
      <c r="J59" s="364"/>
      <c r="K59" s="864">
        <f>SUM(E59:I60)</f>
        <v>34</v>
      </c>
      <c r="L59" s="864">
        <f>SUM(G59:K60)</f>
        <v>48</v>
      </c>
    </row>
    <row r="60" spans="1:12">
      <c r="A60" s="878"/>
      <c r="B60" s="890"/>
      <c r="C60" s="891"/>
      <c r="D60" s="348" t="s">
        <v>235</v>
      </c>
      <c r="E60" s="349">
        <v>7</v>
      </c>
      <c r="F60" s="361" t="s">
        <v>332</v>
      </c>
      <c r="G60" s="361">
        <v>3</v>
      </c>
      <c r="H60" s="361" t="s">
        <v>332</v>
      </c>
      <c r="I60" s="361">
        <v>3</v>
      </c>
      <c r="J60" s="365"/>
      <c r="K60" s="865"/>
      <c r="L60" s="865"/>
    </row>
    <row r="61" spans="1:12" ht="14.4" thickBot="1">
      <c r="A61" s="879">
        <v>28</v>
      </c>
      <c r="B61" s="896" t="s">
        <v>113</v>
      </c>
      <c r="C61" s="897" t="s">
        <v>114</v>
      </c>
      <c r="D61" s="352" t="s">
        <v>165</v>
      </c>
      <c r="E61" s="539">
        <v>14</v>
      </c>
      <c r="F61" s="539">
        <v>25</v>
      </c>
      <c r="G61" s="539">
        <v>22</v>
      </c>
      <c r="H61" s="539" t="s">
        <v>332</v>
      </c>
      <c r="I61" s="539" t="s">
        <v>332</v>
      </c>
      <c r="J61" s="355"/>
      <c r="K61" s="856">
        <f>SUM(E61:I62)</f>
        <v>63</v>
      </c>
      <c r="L61" s="856">
        <v>63</v>
      </c>
    </row>
    <row r="62" spans="1:12">
      <c r="A62" s="880"/>
      <c r="B62" s="896"/>
      <c r="C62" s="897"/>
      <c r="D62" s="356" t="s">
        <v>235</v>
      </c>
      <c r="E62" s="540" t="s">
        <v>332</v>
      </c>
      <c r="F62" s="540" t="s">
        <v>332</v>
      </c>
      <c r="G62" s="540" t="s">
        <v>332</v>
      </c>
      <c r="H62" s="540" t="s">
        <v>332</v>
      </c>
      <c r="I62" s="540">
        <v>2</v>
      </c>
      <c r="J62" s="359"/>
      <c r="K62" s="857"/>
      <c r="L62" s="857"/>
    </row>
    <row r="63" spans="1:12">
      <c r="A63" s="877">
        <v>29</v>
      </c>
      <c r="B63" s="890" t="s">
        <v>118</v>
      </c>
      <c r="C63" s="891" t="s">
        <v>119</v>
      </c>
      <c r="D63" s="344" t="s">
        <v>165</v>
      </c>
      <c r="E63" s="345" t="s">
        <v>332</v>
      </c>
      <c r="F63" s="346">
        <v>29</v>
      </c>
      <c r="G63" s="346" t="s">
        <v>332</v>
      </c>
      <c r="H63" s="346" t="s">
        <v>332</v>
      </c>
      <c r="I63" s="346">
        <v>6</v>
      </c>
      <c r="J63" s="347"/>
      <c r="K63" s="858">
        <f>SUM(E63:I64)</f>
        <v>43</v>
      </c>
      <c r="L63" s="858">
        <v>46</v>
      </c>
    </row>
    <row r="64" spans="1:12">
      <c r="A64" s="878"/>
      <c r="B64" s="890"/>
      <c r="C64" s="891"/>
      <c r="D64" s="348" t="s">
        <v>236</v>
      </c>
      <c r="E64" s="349" t="s">
        <v>332</v>
      </c>
      <c r="F64" s="350">
        <v>5</v>
      </c>
      <c r="G64" s="350" t="s">
        <v>332</v>
      </c>
      <c r="H64" s="350"/>
      <c r="I64" s="350">
        <v>3</v>
      </c>
      <c r="J64" s="351"/>
      <c r="K64" s="859"/>
      <c r="L64" s="859"/>
    </row>
    <row r="65" spans="1:12" ht="14.4" thickBot="1">
      <c r="A65" s="879">
        <v>30</v>
      </c>
      <c r="B65" s="896" t="s">
        <v>122</v>
      </c>
      <c r="C65" s="897" t="s">
        <v>123</v>
      </c>
      <c r="D65" s="352" t="s">
        <v>165</v>
      </c>
      <c r="E65" s="353">
        <v>7</v>
      </c>
      <c r="F65" s="366">
        <v>1</v>
      </c>
      <c r="G65" s="366">
        <v>18</v>
      </c>
      <c r="H65" s="366">
        <v>0</v>
      </c>
      <c r="I65" s="366">
        <v>1</v>
      </c>
      <c r="J65" s="355"/>
      <c r="K65" s="898">
        <f>SUM(E65:I66)</f>
        <v>35</v>
      </c>
      <c r="L65" s="856">
        <v>39</v>
      </c>
    </row>
    <row r="66" spans="1:12">
      <c r="A66" s="880"/>
      <c r="B66" s="896"/>
      <c r="C66" s="897"/>
      <c r="D66" s="356" t="s">
        <v>235</v>
      </c>
      <c r="E66" s="357">
        <v>1</v>
      </c>
      <c r="F66" s="367">
        <v>2</v>
      </c>
      <c r="G66" s="367">
        <v>4</v>
      </c>
      <c r="H66" s="367">
        <v>0</v>
      </c>
      <c r="I66" s="367">
        <v>1</v>
      </c>
      <c r="J66" s="359"/>
      <c r="K66" s="899"/>
      <c r="L66" s="857"/>
    </row>
    <row r="67" spans="1:12" ht="11.25" customHeight="1">
      <c r="A67" s="877">
        <v>31</v>
      </c>
      <c r="B67" s="890" t="s">
        <v>124</v>
      </c>
      <c r="C67" s="891" t="s">
        <v>216</v>
      </c>
      <c r="D67" s="344" t="s">
        <v>165</v>
      </c>
      <c r="E67" s="345">
        <v>6</v>
      </c>
      <c r="F67" s="360">
        <v>19</v>
      </c>
      <c r="G67" s="360">
        <v>19</v>
      </c>
      <c r="H67" s="360" t="s">
        <v>332</v>
      </c>
      <c r="I67" s="360">
        <v>2</v>
      </c>
      <c r="J67" s="347"/>
      <c r="K67" s="858">
        <f>SUM(E67:I68)</f>
        <v>46</v>
      </c>
      <c r="L67" s="858" t="s">
        <v>331</v>
      </c>
    </row>
    <row r="68" spans="1:12">
      <c r="A68" s="878"/>
      <c r="B68" s="890"/>
      <c r="C68" s="891"/>
      <c r="D68" s="348" t="s">
        <v>235</v>
      </c>
      <c r="E68" s="349" t="s">
        <v>332</v>
      </c>
      <c r="F68" s="361" t="s">
        <v>332</v>
      </c>
      <c r="G68" s="361" t="s">
        <v>332</v>
      </c>
      <c r="H68" s="361" t="s">
        <v>332</v>
      </c>
      <c r="I68" s="361" t="s">
        <v>332</v>
      </c>
      <c r="J68" s="351"/>
      <c r="K68" s="859"/>
      <c r="L68" s="859"/>
    </row>
    <row r="69" spans="1:12" ht="14.4" thickBot="1">
      <c r="A69" s="879">
        <v>32</v>
      </c>
      <c r="B69" s="896" t="s">
        <v>127</v>
      </c>
      <c r="C69" s="897" t="s">
        <v>128</v>
      </c>
      <c r="D69" s="352" t="s">
        <v>165</v>
      </c>
      <c r="E69" s="353"/>
      <c r="F69" s="354"/>
      <c r="G69" s="354"/>
      <c r="H69" s="354"/>
      <c r="I69" s="354">
        <v>2163</v>
      </c>
      <c r="J69" s="355"/>
      <c r="K69" s="856">
        <f>SUM(E69:I70)</f>
        <v>2406</v>
      </c>
      <c r="L69" s="856" t="s">
        <v>331</v>
      </c>
    </row>
    <row r="70" spans="1:12">
      <c r="A70" s="880"/>
      <c r="B70" s="896"/>
      <c r="C70" s="897"/>
      <c r="D70" s="356" t="s">
        <v>235</v>
      </c>
      <c r="E70" s="357"/>
      <c r="F70" s="358"/>
      <c r="G70" s="358"/>
      <c r="H70" s="358"/>
      <c r="I70" s="358">
        <v>243</v>
      </c>
      <c r="J70" s="359"/>
      <c r="K70" s="857"/>
      <c r="L70" s="857"/>
    </row>
    <row r="71" spans="1:12">
      <c r="A71" s="877">
        <v>33</v>
      </c>
      <c r="B71" s="890" t="s">
        <v>133</v>
      </c>
      <c r="C71" s="891" t="s">
        <v>134</v>
      </c>
      <c r="D71" s="344" t="s">
        <v>165</v>
      </c>
      <c r="E71" s="345">
        <v>16</v>
      </c>
      <c r="F71" s="346">
        <v>2</v>
      </c>
      <c r="G71" s="346" t="s">
        <v>332</v>
      </c>
      <c r="H71" s="346" t="s">
        <v>332</v>
      </c>
      <c r="I71" s="346">
        <v>4</v>
      </c>
      <c r="J71" s="347"/>
      <c r="K71" s="858">
        <f>SUM(E71:I72)</f>
        <v>32</v>
      </c>
      <c r="L71" s="858">
        <v>44</v>
      </c>
    </row>
    <row r="72" spans="1:12">
      <c r="A72" s="878"/>
      <c r="B72" s="890"/>
      <c r="C72" s="891"/>
      <c r="D72" s="348" t="s">
        <v>235</v>
      </c>
      <c r="E72" s="349">
        <v>5</v>
      </c>
      <c r="F72" s="350" t="s">
        <v>332</v>
      </c>
      <c r="G72" s="350" t="s">
        <v>332</v>
      </c>
      <c r="H72" s="350" t="s">
        <v>332</v>
      </c>
      <c r="I72" s="350">
        <v>5</v>
      </c>
      <c r="J72" s="351"/>
      <c r="K72" s="859"/>
      <c r="L72" s="859"/>
    </row>
    <row r="73" spans="1:12" ht="14.4" thickBot="1">
      <c r="A73" s="879">
        <v>34</v>
      </c>
      <c r="B73" s="896" t="s">
        <v>137</v>
      </c>
      <c r="C73" s="897" t="s">
        <v>138</v>
      </c>
      <c r="D73" s="352" t="s">
        <v>165</v>
      </c>
      <c r="E73" s="353">
        <v>9</v>
      </c>
      <c r="F73" s="354" t="s">
        <v>332</v>
      </c>
      <c r="G73" s="354">
        <v>2</v>
      </c>
      <c r="H73" s="354">
        <v>4</v>
      </c>
      <c r="I73" s="354">
        <v>3</v>
      </c>
      <c r="J73" s="355"/>
      <c r="K73" s="856">
        <f>SUM(E73:I74)</f>
        <v>20</v>
      </c>
      <c r="L73" s="856">
        <v>21</v>
      </c>
    </row>
    <row r="74" spans="1:12">
      <c r="A74" s="880"/>
      <c r="B74" s="896"/>
      <c r="C74" s="897"/>
      <c r="D74" s="356" t="s">
        <v>235</v>
      </c>
      <c r="E74" s="357">
        <v>2</v>
      </c>
      <c r="F74" s="358" t="s">
        <v>332</v>
      </c>
      <c r="G74" s="358" t="s">
        <v>332</v>
      </c>
      <c r="H74" s="358" t="s">
        <v>332</v>
      </c>
      <c r="I74" s="358" t="s">
        <v>332</v>
      </c>
      <c r="J74" s="359"/>
      <c r="K74" s="857"/>
      <c r="L74" s="857"/>
    </row>
    <row r="75" spans="1:12">
      <c r="A75" s="881">
        <v>35</v>
      </c>
      <c r="B75" s="905" t="s">
        <v>141</v>
      </c>
      <c r="C75" s="907" t="s">
        <v>142</v>
      </c>
      <c r="D75" s="344" t="s">
        <v>165</v>
      </c>
      <c r="E75" s="345">
        <v>11</v>
      </c>
      <c r="F75" s="346">
        <v>3</v>
      </c>
      <c r="G75" s="346">
        <v>2</v>
      </c>
      <c r="H75" s="346"/>
      <c r="I75" s="346">
        <v>3</v>
      </c>
      <c r="J75" s="347"/>
      <c r="K75" s="858">
        <f>SUM(E75:I76)</f>
        <v>25</v>
      </c>
      <c r="L75" s="858">
        <v>25</v>
      </c>
    </row>
    <row r="76" spans="1:12">
      <c r="A76" s="878"/>
      <c r="B76" s="906"/>
      <c r="C76" s="908"/>
      <c r="D76" s="348" t="s">
        <v>235</v>
      </c>
      <c r="E76" s="349">
        <v>3</v>
      </c>
      <c r="F76" s="350" t="s">
        <v>332</v>
      </c>
      <c r="G76" s="350" t="s">
        <v>332</v>
      </c>
      <c r="H76" s="350" t="s">
        <v>332</v>
      </c>
      <c r="I76" s="350">
        <v>3</v>
      </c>
      <c r="J76" s="351"/>
      <c r="K76" s="859"/>
      <c r="L76" s="859"/>
    </row>
    <row r="77" spans="1:12" ht="14.4" thickBot="1">
      <c r="A77" s="879">
        <v>36</v>
      </c>
      <c r="B77" s="896" t="s">
        <v>145</v>
      </c>
      <c r="C77" s="897" t="s">
        <v>146</v>
      </c>
      <c r="D77" s="352" t="s">
        <v>165</v>
      </c>
      <c r="E77" s="353">
        <v>12</v>
      </c>
      <c r="F77" s="366">
        <v>31</v>
      </c>
      <c r="G77" s="366">
        <v>72</v>
      </c>
      <c r="H77" s="366" t="s">
        <v>332</v>
      </c>
      <c r="I77" s="366" t="s">
        <v>332</v>
      </c>
      <c r="J77" s="355"/>
      <c r="K77" s="856">
        <f>SUM(E77:I78)</f>
        <v>115</v>
      </c>
      <c r="L77" s="856">
        <f>SUM(G77:K78)</f>
        <v>187</v>
      </c>
    </row>
    <row r="78" spans="1:12">
      <c r="A78" s="880"/>
      <c r="B78" s="896"/>
      <c r="C78" s="897"/>
      <c r="D78" s="356" t="s">
        <v>235</v>
      </c>
      <c r="E78" s="357" t="s">
        <v>332</v>
      </c>
      <c r="F78" s="367" t="s">
        <v>332</v>
      </c>
      <c r="G78" s="367" t="s">
        <v>332</v>
      </c>
      <c r="H78" s="367" t="s">
        <v>332</v>
      </c>
      <c r="I78" s="367" t="s">
        <v>332</v>
      </c>
      <c r="J78" s="359"/>
      <c r="K78" s="857"/>
      <c r="L78" s="857"/>
    </row>
    <row r="79" spans="1:12">
      <c r="A79" s="877">
        <v>37</v>
      </c>
      <c r="B79" s="890" t="s">
        <v>149</v>
      </c>
      <c r="C79" s="891" t="s">
        <v>150</v>
      </c>
      <c r="D79" s="344" t="s">
        <v>165</v>
      </c>
      <c r="E79" s="345">
        <v>193</v>
      </c>
      <c r="F79" s="346" t="s">
        <v>332</v>
      </c>
      <c r="G79" s="346" t="s">
        <v>332</v>
      </c>
      <c r="H79" s="346" t="s">
        <v>332</v>
      </c>
      <c r="I79" s="346" t="s">
        <v>332</v>
      </c>
      <c r="J79" s="347"/>
      <c r="K79" s="858">
        <f>SUM(E79:I80)</f>
        <v>194</v>
      </c>
      <c r="L79" s="858" t="s">
        <v>331</v>
      </c>
    </row>
    <row r="80" spans="1:12">
      <c r="A80" s="878"/>
      <c r="B80" s="890"/>
      <c r="C80" s="891"/>
      <c r="D80" s="348" t="s">
        <v>235</v>
      </c>
      <c r="E80" s="349" t="s">
        <v>332</v>
      </c>
      <c r="F80" s="350" t="s">
        <v>332</v>
      </c>
      <c r="G80" s="350" t="s">
        <v>332</v>
      </c>
      <c r="H80" s="350" t="s">
        <v>332</v>
      </c>
      <c r="I80" s="350">
        <v>1</v>
      </c>
      <c r="J80" s="351"/>
      <c r="K80" s="859"/>
      <c r="L80" s="859"/>
    </row>
    <row r="81" spans="1:12" ht="14.4" thickBot="1">
      <c r="A81" s="879">
        <v>38</v>
      </c>
      <c r="B81" s="896" t="s">
        <v>154</v>
      </c>
      <c r="C81" s="897" t="s">
        <v>155</v>
      </c>
      <c r="D81" s="352" t="s">
        <v>165</v>
      </c>
      <c r="E81" s="353"/>
      <c r="F81" s="354"/>
      <c r="G81" s="354"/>
      <c r="H81" s="354"/>
      <c r="I81" s="354">
        <v>14469</v>
      </c>
      <c r="J81" s="355"/>
      <c r="K81" s="856">
        <f>SUM(E81:I82)</f>
        <v>14660</v>
      </c>
      <c r="L81" s="856">
        <v>14660</v>
      </c>
    </row>
    <row r="82" spans="1:12">
      <c r="A82" s="880"/>
      <c r="B82" s="896"/>
      <c r="C82" s="897"/>
      <c r="D82" s="356" t="s">
        <v>235</v>
      </c>
      <c r="E82" s="357"/>
      <c r="F82" s="358"/>
      <c r="G82" s="358"/>
      <c r="H82" s="358"/>
      <c r="I82" s="358">
        <v>191</v>
      </c>
      <c r="J82" s="359"/>
      <c r="K82" s="857"/>
      <c r="L82" s="857"/>
    </row>
    <row r="83" spans="1:12">
      <c r="K83" s="31"/>
      <c r="L83" s="31"/>
    </row>
  </sheetData>
  <mergeCells count="195">
    <mergeCell ref="L51:L52"/>
    <mergeCell ref="J33:J34"/>
    <mergeCell ref="A5:K5"/>
    <mergeCell ref="B81:B82"/>
    <mergeCell ref="C81:C82"/>
    <mergeCell ref="K81:K82"/>
    <mergeCell ref="B77:B78"/>
    <mergeCell ref="C77:C78"/>
    <mergeCell ref="K77:K78"/>
    <mergeCell ref="B79:B80"/>
    <mergeCell ref="C79:C80"/>
    <mergeCell ref="K79:K80"/>
    <mergeCell ref="B73:B74"/>
    <mergeCell ref="C73:C74"/>
    <mergeCell ref="K73:K74"/>
    <mergeCell ref="B75:B76"/>
    <mergeCell ref="C75:C76"/>
    <mergeCell ref="K75:K76"/>
    <mergeCell ref="B69:B70"/>
    <mergeCell ref="C69:C70"/>
    <mergeCell ref="K69:K70"/>
    <mergeCell ref="B71:B72"/>
    <mergeCell ref="C71:C72"/>
    <mergeCell ref="K71:K72"/>
    <mergeCell ref="B65:B66"/>
    <mergeCell ref="C65:C66"/>
    <mergeCell ref="K65:K66"/>
    <mergeCell ref="B67:B68"/>
    <mergeCell ref="C67:C68"/>
    <mergeCell ref="K67:K68"/>
    <mergeCell ref="B61:B62"/>
    <mergeCell ref="C61:C62"/>
    <mergeCell ref="K61:K62"/>
    <mergeCell ref="B63:B64"/>
    <mergeCell ref="C63:C64"/>
    <mergeCell ref="K63:K64"/>
    <mergeCell ref="B59:B60"/>
    <mergeCell ref="C59:C60"/>
    <mergeCell ref="K59:K60"/>
    <mergeCell ref="B57:B58"/>
    <mergeCell ref="C57:C58"/>
    <mergeCell ref="K57:K58"/>
    <mergeCell ref="B53:B54"/>
    <mergeCell ref="C53:C54"/>
    <mergeCell ref="K53:K54"/>
    <mergeCell ref="B55:B56"/>
    <mergeCell ref="C55:C56"/>
    <mergeCell ref="K55:K56"/>
    <mergeCell ref="B49:B50"/>
    <mergeCell ref="C49:C50"/>
    <mergeCell ref="K49:K50"/>
    <mergeCell ref="B51:B52"/>
    <mergeCell ref="C51:C52"/>
    <mergeCell ref="K51:K52"/>
    <mergeCell ref="B45:B46"/>
    <mergeCell ref="C45:C46"/>
    <mergeCell ref="K45:K46"/>
    <mergeCell ref="B47:B48"/>
    <mergeCell ref="C47:C48"/>
    <mergeCell ref="K47:K48"/>
    <mergeCell ref="J51:J52"/>
    <mergeCell ref="B41:B42"/>
    <mergeCell ref="C41:C42"/>
    <mergeCell ref="K41:K42"/>
    <mergeCell ref="B43:B44"/>
    <mergeCell ref="C43:C44"/>
    <mergeCell ref="K43:K44"/>
    <mergeCell ref="B37:B38"/>
    <mergeCell ref="C37:C38"/>
    <mergeCell ref="K37:K38"/>
    <mergeCell ref="B39:B40"/>
    <mergeCell ref="C39:C40"/>
    <mergeCell ref="K39:K40"/>
    <mergeCell ref="B35:B36"/>
    <mergeCell ref="C35:C36"/>
    <mergeCell ref="K35:K36"/>
    <mergeCell ref="B31:B32"/>
    <mergeCell ref="C31:C32"/>
    <mergeCell ref="K31:K32"/>
    <mergeCell ref="B33:B34"/>
    <mergeCell ref="C33:C34"/>
    <mergeCell ref="K33:K34"/>
    <mergeCell ref="B27:B28"/>
    <mergeCell ref="C27:C28"/>
    <mergeCell ref="K27:K28"/>
    <mergeCell ref="B29:B30"/>
    <mergeCell ref="C29:C30"/>
    <mergeCell ref="K29:K30"/>
    <mergeCell ref="J29:J30"/>
    <mergeCell ref="B23:B24"/>
    <mergeCell ref="C23:C24"/>
    <mergeCell ref="K23:K24"/>
    <mergeCell ref="B25:B26"/>
    <mergeCell ref="C25:C26"/>
    <mergeCell ref="K25:K26"/>
    <mergeCell ref="B19:B20"/>
    <mergeCell ref="C19:C20"/>
    <mergeCell ref="K19:K20"/>
    <mergeCell ref="B21:B22"/>
    <mergeCell ref="C21:C22"/>
    <mergeCell ref="K21:K22"/>
    <mergeCell ref="B15:B16"/>
    <mergeCell ref="C15:C16"/>
    <mergeCell ref="K15:K16"/>
    <mergeCell ref="B17:B18"/>
    <mergeCell ref="C17:C18"/>
    <mergeCell ref="K17:K18"/>
    <mergeCell ref="B11:B12"/>
    <mergeCell ref="C11:C12"/>
    <mergeCell ref="K11:K12"/>
    <mergeCell ref="B13:B14"/>
    <mergeCell ref="C13:C14"/>
    <mergeCell ref="K13:K14"/>
    <mergeCell ref="B7:B8"/>
    <mergeCell ref="C7:C8"/>
    <mergeCell ref="K7:K8"/>
    <mergeCell ref="B9:B10"/>
    <mergeCell ref="C9:C10"/>
    <mergeCell ref="K9:K10"/>
    <mergeCell ref="A7:A8"/>
    <mergeCell ref="A9:A10"/>
    <mergeCell ref="A11:A12"/>
    <mergeCell ref="A13:A14"/>
    <mergeCell ref="A15:A16"/>
    <mergeCell ref="A17:A18"/>
    <mergeCell ref="A19:A20"/>
    <mergeCell ref="A21:A22"/>
    <mergeCell ref="A23:A24"/>
    <mergeCell ref="A25:A26"/>
    <mergeCell ref="A27:A28"/>
    <mergeCell ref="A29:A30"/>
    <mergeCell ref="A31:A32"/>
    <mergeCell ref="A33:A34"/>
    <mergeCell ref="A35:A36"/>
    <mergeCell ref="A37:A38"/>
    <mergeCell ref="A39:A40"/>
    <mergeCell ref="A41:A42"/>
    <mergeCell ref="A43:A44"/>
    <mergeCell ref="A45:A46"/>
    <mergeCell ref="A47:A48"/>
    <mergeCell ref="A49:A50"/>
    <mergeCell ref="A51:A52"/>
    <mergeCell ref="A53:A54"/>
    <mergeCell ref="A55:A56"/>
    <mergeCell ref="A59:A60"/>
    <mergeCell ref="A57:A58"/>
    <mergeCell ref="A79:A80"/>
    <mergeCell ref="A81:A82"/>
    <mergeCell ref="A61:A62"/>
    <mergeCell ref="A63:A64"/>
    <mergeCell ref="A65:A66"/>
    <mergeCell ref="A67:A68"/>
    <mergeCell ref="A69:A70"/>
    <mergeCell ref="A71:A72"/>
    <mergeCell ref="A73:A74"/>
    <mergeCell ref="A75:A76"/>
    <mergeCell ref="A77:A78"/>
    <mergeCell ref="L33:L34"/>
    <mergeCell ref="L35:L36"/>
    <mergeCell ref="L37:L38"/>
    <mergeCell ref="L39:L40"/>
    <mergeCell ref="L7:L8"/>
    <mergeCell ref="L9:L10"/>
    <mergeCell ref="L11:L12"/>
    <mergeCell ref="L13:L14"/>
    <mergeCell ref="L15:L16"/>
    <mergeCell ref="L17:L18"/>
    <mergeCell ref="L19:L20"/>
    <mergeCell ref="L21:L22"/>
    <mergeCell ref="L23:L24"/>
    <mergeCell ref="L29:L30"/>
    <mergeCell ref="L73:L74"/>
    <mergeCell ref="L75:L76"/>
    <mergeCell ref="L77:L78"/>
    <mergeCell ref="L79:L80"/>
    <mergeCell ref="L81:L82"/>
    <mergeCell ref="L5:L6"/>
    <mergeCell ref="L55:L56"/>
    <mergeCell ref="L57:L58"/>
    <mergeCell ref="L59:L60"/>
    <mergeCell ref="L61:L62"/>
    <mergeCell ref="L63:L64"/>
    <mergeCell ref="L65:L66"/>
    <mergeCell ref="L67:L68"/>
    <mergeCell ref="L69:L70"/>
    <mergeCell ref="L71:L72"/>
    <mergeCell ref="L41:L42"/>
    <mergeCell ref="L43:L44"/>
    <mergeCell ref="L45:L46"/>
    <mergeCell ref="L47:L48"/>
    <mergeCell ref="L49:L50"/>
    <mergeCell ref="L53:L54"/>
    <mergeCell ref="L25:L26"/>
    <mergeCell ref="L27:L28"/>
    <mergeCell ref="L31:L32"/>
  </mergeCells>
  <pageMargins left="0.7" right="0.7" top="0.75" bottom="0.75" header="0.3" footer="0.3"/>
  <pageSetup paperSize="9" orientation="portrait" r:id="rId1"/>
  <headerFooter>
    <oddHeader>&amp;L&amp;"Calibri"&amp;10&amp;K000000Classified as Internal / Clasificado como Interno&amp;1#</oddHeader>
  </headerFooter>
  <ignoredErrors>
    <ignoredError sqref="K13" formula="1"/>
  </ignoredErrors>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44"/>
  <sheetViews>
    <sheetView zoomScale="95" zoomScaleNormal="95" workbookViewId="0">
      <selection activeCell="K32" sqref="K32"/>
    </sheetView>
  </sheetViews>
  <sheetFormatPr defaultColWidth="11.44140625" defaultRowHeight="14.4"/>
  <cols>
    <col min="1" max="1" width="3.88671875" style="20" customWidth="1"/>
    <col min="2" max="2" width="7.88671875" style="3" customWidth="1"/>
    <col min="3" max="3" width="21.109375" style="3" customWidth="1"/>
    <col min="4" max="4" width="24.6640625" style="3" customWidth="1"/>
    <col min="5" max="5" width="29.6640625" style="3" customWidth="1"/>
    <col min="6" max="6" width="28.6640625" style="3" customWidth="1"/>
    <col min="7" max="7" width="21.5546875" style="3" customWidth="1"/>
    <col min="8" max="8" width="20.88671875" style="3" customWidth="1"/>
    <col min="9" max="9" width="26.6640625" style="3" customWidth="1"/>
    <col min="10" max="10" width="24.5546875" style="4" bestFit="1" customWidth="1"/>
    <col min="11" max="11" width="28.109375" style="4" customWidth="1"/>
    <col min="12" max="16384" width="11.44140625" style="4"/>
  </cols>
  <sheetData>
    <row r="1" spans="1:9" ht="31.2">
      <c r="A1" s="145" t="s">
        <v>353</v>
      </c>
    </row>
    <row r="2" spans="1:9" ht="15" thickBot="1"/>
    <row r="3" spans="1:9" ht="40.950000000000003" customHeight="1" thickTop="1">
      <c r="D3" s="909" t="s">
        <v>349</v>
      </c>
      <c r="E3" s="910"/>
      <c r="F3" s="910"/>
      <c r="G3" s="910"/>
      <c r="H3" s="911"/>
      <c r="I3" s="912" t="s">
        <v>448</v>
      </c>
    </row>
    <row r="4" spans="1:9" ht="27.6">
      <c r="A4" s="18"/>
      <c r="B4" s="18"/>
      <c r="C4" s="18"/>
      <c r="D4" s="189" t="s">
        <v>269</v>
      </c>
      <c r="E4" s="72" t="s">
        <v>244</v>
      </c>
      <c r="F4" s="72" t="s">
        <v>242</v>
      </c>
      <c r="G4" s="190" t="s">
        <v>243</v>
      </c>
      <c r="H4" s="191" t="s">
        <v>161</v>
      </c>
      <c r="I4" s="913"/>
    </row>
    <row r="5" spans="1:9">
      <c r="A5" s="374">
        <v>1</v>
      </c>
      <c r="B5" s="5" t="s">
        <v>1</v>
      </c>
      <c r="C5" s="104" t="s">
        <v>3</v>
      </c>
      <c r="D5" s="106" t="s">
        <v>354</v>
      </c>
      <c r="E5" s="9" t="s">
        <v>7</v>
      </c>
      <c r="F5" s="666">
        <v>20608.236000000001</v>
      </c>
      <c r="G5" s="666">
        <v>0</v>
      </c>
      <c r="H5" s="667">
        <f>SUM(F5:G5)</f>
        <v>20608.236000000001</v>
      </c>
      <c r="I5" s="667">
        <v>26608</v>
      </c>
    </row>
    <row r="6" spans="1:9" ht="13.95" customHeight="1">
      <c r="A6" s="375">
        <v>2</v>
      </c>
      <c r="B6" s="6" t="s">
        <v>13</v>
      </c>
      <c r="C6" s="105" t="s">
        <v>211</v>
      </c>
      <c r="D6" s="118" t="s">
        <v>354</v>
      </c>
      <c r="E6" s="119" t="s">
        <v>284</v>
      </c>
      <c r="F6" s="668">
        <v>1659</v>
      </c>
      <c r="G6" s="668">
        <v>1243</v>
      </c>
      <c r="H6" s="669">
        <f>SUM(F6:G6)</f>
        <v>2902</v>
      </c>
      <c r="I6" s="669">
        <f>2902/1.95583</f>
        <v>1483.7690392314262</v>
      </c>
    </row>
    <row r="7" spans="1:9">
      <c r="A7" s="374">
        <v>3</v>
      </c>
      <c r="B7" s="120" t="s">
        <v>13</v>
      </c>
      <c r="C7" s="121" t="s">
        <v>19</v>
      </c>
      <c r="D7" s="106" t="s">
        <v>354</v>
      </c>
      <c r="E7" s="25" t="s">
        <v>284</v>
      </c>
      <c r="F7" s="666">
        <v>2007</v>
      </c>
      <c r="G7" s="666">
        <v>133</v>
      </c>
      <c r="H7" s="667">
        <f t="shared" ref="H7" si="0">SUM(F7:G7)</f>
        <v>2140</v>
      </c>
      <c r="I7" s="667">
        <f>2140/1.95583</f>
        <v>1094.1646257599075</v>
      </c>
    </row>
    <row r="8" spans="1:9">
      <c r="A8" s="375">
        <v>4</v>
      </c>
      <c r="B8" s="6" t="s">
        <v>23</v>
      </c>
      <c r="C8" s="105" t="s">
        <v>24</v>
      </c>
      <c r="D8" s="107" t="s">
        <v>354</v>
      </c>
      <c r="E8" s="12" t="s">
        <v>7</v>
      </c>
      <c r="F8" s="672" t="s">
        <v>408</v>
      </c>
      <c r="G8" s="672" t="s">
        <v>408</v>
      </c>
      <c r="H8" s="673" t="s">
        <v>332</v>
      </c>
      <c r="I8" s="673" t="s">
        <v>332</v>
      </c>
    </row>
    <row r="9" spans="1:9">
      <c r="A9" s="374">
        <v>5</v>
      </c>
      <c r="B9" s="5" t="s">
        <v>23</v>
      </c>
      <c r="C9" s="104" t="s">
        <v>27</v>
      </c>
      <c r="D9" s="106" t="s">
        <v>354</v>
      </c>
      <c r="E9" s="25" t="s">
        <v>7</v>
      </c>
      <c r="F9" s="670">
        <v>12882</v>
      </c>
      <c r="G9" s="670">
        <v>2237</v>
      </c>
      <c r="H9" s="671">
        <f t="shared" ref="H9" si="1">SUM(F9:G9)</f>
        <v>15119</v>
      </c>
      <c r="I9" s="671">
        <v>15119</v>
      </c>
    </row>
    <row r="10" spans="1:9">
      <c r="A10" s="375">
        <v>6</v>
      </c>
      <c r="B10" s="252" t="s">
        <v>28</v>
      </c>
      <c r="C10" s="253" t="s">
        <v>30</v>
      </c>
      <c r="D10" s="254" t="s">
        <v>354</v>
      </c>
      <c r="E10" s="255" t="s">
        <v>283</v>
      </c>
      <c r="F10" s="668">
        <v>2148</v>
      </c>
      <c r="G10" s="668">
        <v>4</v>
      </c>
      <c r="H10" s="669">
        <f t="shared" ref="H10" si="2">SUM(F10:G10)</f>
        <v>2152</v>
      </c>
      <c r="I10" s="669">
        <f>2152*0.0513</f>
        <v>110.3976</v>
      </c>
    </row>
    <row r="11" spans="1:9">
      <c r="A11" s="374">
        <v>7</v>
      </c>
      <c r="B11" s="5" t="s">
        <v>34</v>
      </c>
      <c r="C11" s="104" t="s">
        <v>35</v>
      </c>
      <c r="D11" s="106" t="s">
        <v>354</v>
      </c>
      <c r="E11" s="25" t="s">
        <v>295</v>
      </c>
      <c r="F11" s="670">
        <v>207482000</v>
      </c>
      <c r="G11" s="670">
        <v>7487000</v>
      </c>
      <c r="H11" s="667">
        <f t="shared" ref="H11:H38" si="3">SUM(F11:G11)</f>
        <v>214969000</v>
      </c>
      <c r="I11" s="667">
        <f>214969000*0.8661</f>
        <v>186184650.90000001</v>
      </c>
    </row>
    <row r="12" spans="1:9">
      <c r="A12" s="375">
        <v>8</v>
      </c>
      <c r="B12" s="6" t="s">
        <v>38</v>
      </c>
      <c r="C12" s="105" t="s">
        <v>39</v>
      </c>
      <c r="D12" s="107" t="s">
        <v>354</v>
      </c>
      <c r="E12" s="12" t="s">
        <v>7</v>
      </c>
      <c r="F12" s="672">
        <v>4842</v>
      </c>
      <c r="G12" s="672">
        <v>393</v>
      </c>
      <c r="H12" s="673">
        <f t="shared" ref="H12" si="4">SUM(F12:G12)</f>
        <v>5235</v>
      </c>
      <c r="I12" s="673">
        <v>5235</v>
      </c>
    </row>
    <row r="13" spans="1:9">
      <c r="A13" s="374">
        <v>9</v>
      </c>
      <c r="B13" s="5" t="s">
        <v>44</v>
      </c>
      <c r="C13" s="104" t="s">
        <v>45</v>
      </c>
      <c r="D13" s="106" t="s">
        <v>354</v>
      </c>
      <c r="E13" s="25" t="s">
        <v>286</v>
      </c>
      <c r="F13" s="670">
        <v>409554</v>
      </c>
      <c r="G13" s="670">
        <v>0</v>
      </c>
      <c r="H13" s="671">
        <f t="shared" ref="H13" si="5">SUM(F13:G13)</f>
        <v>409554</v>
      </c>
      <c r="I13" s="671">
        <v>15971</v>
      </c>
    </row>
    <row r="14" spans="1:9">
      <c r="A14" s="375">
        <v>10</v>
      </c>
      <c r="B14" s="6" t="s">
        <v>48</v>
      </c>
      <c r="C14" s="105" t="s">
        <v>212</v>
      </c>
      <c r="D14" s="107" t="s">
        <v>354</v>
      </c>
      <c r="E14" s="12" t="s">
        <v>7</v>
      </c>
      <c r="F14" s="672" t="s">
        <v>408</v>
      </c>
      <c r="G14" s="672" t="s">
        <v>408</v>
      </c>
      <c r="H14" s="673" t="s">
        <v>332</v>
      </c>
      <c r="I14" s="673" t="s">
        <v>332</v>
      </c>
    </row>
    <row r="15" spans="1:9">
      <c r="A15" s="375">
        <v>11</v>
      </c>
      <c r="B15" s="5" t="s">
        <v>52</v>
      </c>
      <c r="C15" s="104" t="s">
        <v>53</v>
      </c>
      <c r="D15" s="106" t="s">
        <v>354</v>
      </c>
      <c r="E15" s="25" t="s">
        <v>298</v>
      </c>
      <c r="F15" s="666">
        <v>384907</v>
      </c>
      <c r="G15" s="666">
        <v>38674</v>
      </c>
      <c r="H15" s="667">
        <f t="shared" ref="H15" si="6">SUM(F15:G15)</f>
        <v>423581</v>
      </c>
      <c r="I15" s="667">
        <f>453581*0.134171</f>
        <v>60857.416351000007</v>
      </c>
    </row>
    <row r="16" spans="1:9">
      <c r="A16" s="375">
        <v>12</v>
      </c>
      <c r="B16" s="6" t="s">
        <v>57</v>
      </c>
      <c r="C16" s="105" t="s">
        <v>58</v>
      </c>
      <c r="D16" s="107" t="s">
        <v>354</v>
      </c>
      <c r="E16" s="12" t="s">
        <v>7</v>
      </c>
      <c r="F16" s="672" t="s">
        <v>408</v>
      </c>
      <c r="G16" s="672" t="s">
        <v>408</v>
      </c>
      <c r="H16" s="673" t="s">
        <v>332</v>
      </c>
      <c r="I16" s="673" t="s">
        <v>332</v>
      </c>
    </row>
    <row r="17" spans="1:9" ht="13.95" customHeight="1">
      <c r="A17" s="374">
        <v>13</v>
      </c>
      <c r="B17" s="5" t="s">
        <v>60</v>
      </c>
      <c r="C17" s="104" t="s">
        <v>61</v>
      </c>
      <c r="D17" s="106" t="s">
        <v>354</v>
      </c>
      <c r="E17" s="25" t="s">
        <v>7</v>
      </c>
      <c r="F17" s="666">
        <v>44162</v>
      </c>
      <c r="G17" s="666">
        <v>715</v>
      </c>
      <c r="H17" s="671">
        <f>SUM(F17:G17)</f>
        <v>44877</v>
      </c>
      <c r="I17" s="671">
        <v>44877</v>
      </c>
    </row>
    <row r="18" spans="1:9">
      <c r="A18" s="376">
        <v>14</v>
      </c>
      <c r="B18" s="6" t="s">
        <v>64</v>
      </c>
      <c r="C18" s="105" t="s">
        <v>65</v>
      </c>
      <c r="D18" s="107" t="s">
        <v>354</v>
      </c>
      <c r="E18" s="12" t="s">
        <v>7</v>
      </c>
      <c r="F18" s="668">
        <v>134835</v>
      </c>
      <c r="G18" s="668">
        <v>6699</v>
      </c>
      <c r="H18" s="669">
        <f t="shared" ref="H18" si="7">SUM(F18:G18)</f>
        <v>141534</v>
      </c>
      <c r="I18" s="669">
        <v>141534</v>
      </c>
    </row>
    <row r="19" spans="1:9">
      <c r="A19" s="374">
        <v>15</v>
      </c>
      <c r="B19" s="5" t="s">
        <v>67</v>
      </c>
      <c r="C19" s="104" t="s">
        <v>68</v>
      </c>
      <c r="D19" s="372" t="s">
        <v>354</v>
      </c>
      <c r="E19" s="373" t="s">
        <v>7</v>
      </c>
      <c r="F19" s="666">
        <v>10700</v>
      </c>
      <c r="G19" s="666">
        <v>249</v>
      </c>
      <c r="H19" s="667">
        <f t="shared" ref="H19" si="8">SUM(F19:G19)</f>
        <v>10949</v>
      </c>
      <c r="I19" s="667">
        <v>10949</v>
      </c>
    </row>
    <row r="20" spans="1:9">
      <c r="A20" s="376">
        <v>16</v>
      </c>
      <c r="B20" s="6" t="s">
        <v>72</v>
      </c>
      <c r="C20" s="105" t="s">
        <v>73</v>
      </c>
      <c r="D20" s="368" t="s">
        <v>354</v>
      </c>
      <c r="E20" s="369" t="s">
        <v>282</v>
      </c>
      <c r="F20" s="668">
        <v>25354.696</v>
      </c>
      <c r="G20" s="668">
        <v>2536.3380000000002</v>
      </c>
      <c r="H20" s="669">
        <f t="shared" ref="H20" si="9">SUM(F20:G20)</f>
        <v>27891.034</v>
      </c>
      <c r="I20" s="669">
        <f>27891*0.1348</f>
        <v>3759.7067999999999</v>
      </c>
    </row>
    <row r="21" spans="1:9">
      <c r="A21" s="374">
        <v>17</v>
      </c>
      <c r="B21" s="5" t="s">
        <v>77</v>
      </c>
      <c r="C21" s="104" t="s">
        <v>78</v>
      </c>
      <c r="D21" s="372" t="s">
        <v>354</v>
      </c>
      <c r="E21" s="373" t="s">
        <v>290</v>
      </c>
      <c r="F21" s="666">
        <v>5545000</v>
      </c>
      <c r="G21" s="666">
        <v>289000</v>
      </c>
      <c r="H21" s="667">
        <f t="shared" si="3"/>
        <v>5834000</v>
      </c>
      <c r="I21" s="667">
        <f>5834000*0.003137</f>
        <v>18301.258000000002</v>
      </c>
    </row>
    <row r="22" spans="1:9">
      <c r="A22" s="376">
        <v>18</v>
      </c>
      <c r="B22" s="6" t="s">
        <v>81</v>
      </c>
      <c r="C22" s="583" t="s">
        <v>213</v>
      </c>
      <c r="D22" s="584" t="s">
        <v>354</v>
      </c>
      <c r="E22" s="585" t="s">
        <v>292</v>
      </c>
      <c r="F22" s="672" t="s">
        <v>408</v>
      </c>
      <c r="G22" s="672" t="s">
        <v>408</v>
      </c>
      <c r="H22" s="673" t="s">
        <v>332</v>
      </c>
      <c r="I22" s="673" t="s">
        <v>332</v>
      </c>
    </row>
    <row r="23" spans="1:9">
      <c r="A23" s="374">
        <v>19</v>
      </c>
      <c r="B23" s="5" t="s">
        <v>85</v>
      </c>
      <c r="C23" s="104" t="s">
        <v>86</v>
      </c>
      <c r="D23" s="372" t="s">
        <v>354</v>
      </c>
      <c r="E23" s="373" t="s">
        <v>7</v>
      </c>
      <c r="F23" s="666">
        <v>70152</v>
      </c>
      <c r="G23" s="666">
        <v>0</v>
      </c>
      <c r="H23" s="667">
        <f t="shared" ref="H23" si="10">SUM(F23:G23)</f>
        <v>70152</v>
      </c>
      <c r="I23" s="667">
        <v>70152</v>
      </c>
    </row>
    <row r="24" spans="1:9">
      <c r="A24" s="376">
        <v>20</v>
      </c>
      <c r="B24" s="6" t="s">
        <v>89</v>
      </c>
      <c r="C24" s="105" t="s">
        <v>214</v>
      </c>
      <c r="D24" s="368" t="s">
        <v>354</v>
      </c>
      <c r="E24" s="369" t="s">
        <v>7</v>
      </c>
      <c r="F24" s="672" t="s">
        <v>408</v>
      </c>
      <c r="G24" s="672" t="s">
        <v>408</v>
      </c>
      <c r="H24" s="673" t="s">
        <v>332</v>
      </c>
      <c r="I24" s="673" t="s">
        <v>332</v>
      </c>
    </row>
    <row r="25" spans="1:9">
      <c r="A25" s="374">
        <v>21</v>
      </c>
      <c r="B25" s="5" t="s">
        <v>89</v>
      </c>
      <c r="C25" s="104" t="s">
        <v>93</v>
      </c>
      <c r="D25" s="372" t="s">
        <v>354</v>
      </c>
      <c r="E25" s="373" t="s">
        <v>7</v>
      </c>
      <c r="F25" s="666">
        <v>2674</v>
      </c>
      <c r="G25" s="666">
        <v>0</v>
      </c>
      <c r="H25" s="667">
        <f t="shared" si="3"/>
        <v>2674</v>
      </c>
      <c r="I25" s="667">
        <v>2674</v>
      </c>
    </row>
    <row r="26" spans="1:9">
      <c r="A26" s="376">
        <v>22</v>
      </c>
      <c r="B26" s="6" t="s">
        <v>158</v>
      </c>
      <c r="C26" s="105" t="s">
        <v>160</v>
      </c>
      <c r="D26" s="368" t="s">
        <v>354</v>
      </c>
      <c r="E26" s="369" t="s">
        <v>7</v>
      </c>
      <c r="F26" s="668">
        <v>6015</v>
      </c>
      <c r="G26" s="668">
        <v>1</v>
      </c>
      <c r="H26" s="669">
        <f t="shared" ref="H26" si="11">SUM(F26:G26)</f>
        <v>6016</v>
      </c>
      <c r="I26" s="669">
        <v>6016</v>
      </c>
    </row>
    <row r="27" spans="1:9">
      <c r="A27" s="374">
        <v>23</v>
      </c>
      <c r="B27" s="5" t="s">
        <v>98</v>
      </c>
      <c r="C27" s="104" t="s">
        <v>215</v>
      </c>
      <c r="D27" s="372" t="s">
        <v>354</v>
      </c>
      <c r="E27" s="373" t="s">
        <v>7</v>
      </c>
      <c r="F27" s="670">
        <v>772</v>
      </c>
      <c r="G27" s="670">
        <v>26</v>
      </c>
      <c r="H27" s="671">
        <f t="shared" ref="H27" si="12">SUM(F27:G27)</f>
        <v>798</v>
      </c>
      <c r="I27" s="671">
        <v>798</v>
      </c>
    </row>
    <row r="28" spans="1:9">
      <c r="A28" s="376">
        <v>24</v>
      </c>
      <c r="B28" s="6" t="s">
        <v>100</v>
      </c>
      <c r="C28" s="105" t="s">
        <v>101</v>
      </c>
      <c r="D28" s="368" t="s">
        <v>354</v>
      </c>
      <c r="E28" s="369" t="s">
        <v>285</v>
      </c>
      <c r="F28" s="668">
        <v>50338</v>
      </c>
      <c r="G28" s="668">
        <v>1082</v>
      </c>
      <c r="H28" s="669">
        <f t="shared" ref="H28" si="13">SUM(F28:G28)</f>
        <v>51420</v>
      </c>
      <c r="I28" s="669">
        <f>H28/61.511</f>
        <v>835.9480418136593</v>
      </c>
    </row>
    <row r="29" spans="1:9">
      <c r="A29" s="374">
        <v>25</v>
      </c>
      <c r="B29" s="5" t="s">
        <v>103</v>
      </c>
      <c r="C29" s="104" t="s">
        <v>104</v>
      </c>
      <c r="D29" s="372" t="s">
        <v>354</v>
      </c>
      <c r="E29" s="373" t="s">
        <v>7</v>
      </c>
      <c r="F29" s="670">
        <v>6479.58</v>
      </c>
      <c r="G29" s="670">
        <v>352</v>
      </c>
      <c r="H29" s="667">
        <f t="shared" si="3"/>
        <v>6831.58</v>
      </c>
      <c r="I29" s="667">
        <v>6832</v>
      </c>
    </row>
    <row r="30" spans="1:9">
      <c r="A30" s="376">
        <v>26</v>
      </c>
      <c r="B30" s="6" t="s">
        <v>107</v>
      </c>
      <c r="C30" s="105" t="s">
        <v>108</v>
      </c>
      <c r="D30" s="368" t="s">
        <v>354</v>
      </c>
      <c r="E30" s="369" t="s">
        <v>7</v>
      </c>
      <c r="F30" s="668">
        <v>24856</v>
      </c>
      <c r="G30" s="668">
        <v>4820</v>
      </c>
      <c r="H30" s="674">
        <f>SUM(F30:G30)</f>
        <v>29676</v>
      </c>
      <c r="I30" s="673">
        <v>29676</v>
      </c>
    </row>
    <row r="31" spans="1:9">
      <c r="A31" s="374">
        <v>27</v>
      </c>
      <c r="B31" s="5" t="s">
        <v>110</v>
      </c>
      <c r="C31" s="104" t="s">
        <v>227</v>
      </c>
      <c r="D31" s="372" t="s">
        <v>354</v>
      </c>
      <c r="E31" s="373" t="s">
        <v>297</v>
      </c>
      <c r="F31" s="670">
        <v>459109</v>
      </c>
      <c r="G31" s="670">
        <v>0</v>
      </c>
      <c r="H31" s="671">
        <f t="shared" ref="H31" si="14">SUM(F31:G31)</f>
        <v>459109</v>
      </c>
      <c r="I31" s="671">
        <f>459109*0.10421</f>
        <v>47843.748889999995</v>
      </c>
    </row>
    <row r="32" spans="1:9">
      <c r="A32" s="376">
        <v>28</v>
      </c>
      <c r="B32" s="6" t="s">
        <v>113</v>
      </c>
      <c r="C32" s="105" t="s">
        <v>114</v>
      </c>
      <c r="D32" s="368" t="s">
        <v>354</v>
      </c>
      <c r="E32" s="369" t="s">
        <v>296</v>
      </c>
      <c r="F32" s="672">
        <v>123786</v>
      </c>
      <c r="G32" s="672">
        <v>5060</v>
      </c>
      <c r="H32" s="673">
        <f>SUM(F32:G32)</f>
        <v>128846</v>
      </c>
      <c r="I32" s="673">
        <f>128846*0.2347</f>
        <v>30240.156199999998</v>
      </c>
    </row>
    <row r="33" spans="1:10">
      <c r="A33" s="374">
        <v>29</v>
      </c>
      <c r="B33" s="5" t="s">
        <v>118</v>
      </c>
      <c r="C33" s="104" t="s">
        <v>119</v>
      </c>
      <c r="D33" s="372" t="s">
        <v>354</v>
      </c>
      <c r="E33" s="373" t="s">
        <v>7</v>
      </c>
      <c r="F33" s="666">
        <v>21481</v>
      </c>
      <c r="G33" s="666">
        <v>253</v>
      </c>
      <c r="H33" s="667">
        <f t="shared" si="3"/>
        <v>21734</v>
      </c>
      <c r="I33" s="667">
        <v>21734</v>
      </c>
    </row>
    <row r="34" spans="1:10">
      <c r="A34" s="376">
        <v>30</v>
      </c>
      <c r="B34" s="6" t="s">
        <v>122</v>
      </c>
      <c r="C34" s="105" t="s">
        <v>123</v>
      </c>
      <c r="D34" s="368" t="s">
        <v>354</v>
      </c>
      <c r="E34" s="369" t="s">
        <v>287</v>
      </c>
      <c r="F34" s="672">
        <v>15326</v>
      </c>
      <c r="G34" s="672">
        <v>150</v>
      </c>
      <c r="H34" s="673">
        <f t="shared" ref="H34" si="15">SUM(F34:G34)</f>
        <v>15476</v>
      </c>
      <c r="I34" s="673">
        <f>15476*0.2149</f>
        <v>3325.7924000000003</v>
      </c>
    </row>
    <row r="35" spans="1:10">
      <c r="A35" s="374">
        <v>31</v>
      </c>
      <c r="B35" s="5" t="s">
        <v>124</v>
      </c>
      <c r="C35" s="104" t="s">
        <v>216</v>
      </c>
      <c r="D35" s="372" t="s">
        <v>354</v>
      </c>
      <c r="E35" s="373" t="s">
        <v>288</v>
      </c>
      <c r="F35" s="670">
        <v>113249</v>
      </c>
      <c r="G35" s="670">
        <v>20992</v>
      </c>
      <c r="H35" s="671">
        <f>SUM(F35:G35)</f>
        <v>134241</v>
      </c>
      <c r="I35" s="671">
        <f>134241/118.297</f>
        <v>1134.7794111431397</v>
      </c>
    </row>
    <row r="36" spans="1:10">
      <c r="A36" s="376">
        <v>32</v>
      </c>
      <c r="B36" s="6" t="s">
        <v>127</v>
      </c>
      <c r="C36" s="105" t="s">
        <v>128</v>
      </c>
      <c r="D36" s="368" t="s">
        <v>354</v>
      </c>
      <c r="E36" s="369" t="s">
        <v>294</v>
      </c>
      <c r="F36" s="668">
        <v>5138210</v>
      </c>
      <c r="G36" s="668">
        <v>1917050</v>
      </c>
      <c r="H36" s="669">
        <f t="shared" si="3"/>
        <v>7055260</v>
      </c>
      <c r="I36" s="669">
        <f>7055260*0.01353</f>
        <v>95457.667799999996</v>
      </c>
    </row>
    <row r="37" spans="1:10">
      <c r="A37" s="374">
        <v>33</v>
      </c>
      <c r="B37" s="5" t="s">
        <v>133</v>
      </c>
      <c r="C37" s="104" t="s">
        <v>134</v>
      </c>
      <c r="D37" s="372" t="s">
        <v>354</v>
      </c>
      <c r="E37" s="373" t="s">
        <v>299</v>
      </c>
      <c r="F37" s="666">
        <v>548808</v>
      </c>
      <c r="G37" s="666">
        <v>0</v>
      </c>
      <c r="H37" s="667">
        <f t="shared" si="3"/>
        <v>548808</v>
      </c>
      <c r="I37" s="667">
        <f>548808* 0.09752</f>
        <v>53519.756159999997</v>
      </c>
    </row>
    <row r="38" spans="1:10">
      <c r="A38" s="376">
        <v>34</v>
      </c>
      <c r="B38" s="6" t="s">
        <v>137</v>
      </c>
      <c r="C38" s="105" t="s">
        <v>138</v>
      </c>
      <c r="D38" s="368" t="s">
        <v>354</v>
      </c>
      <c r="E38" s="369" t="s">
        <v>7</v>
      </c>
      <c r="F38" s="668">
        <v>9712</v>
      </c>
      <c r="G38" s="668">
        <v>20</v>
      </c>
      <c r="H38" s="669">
        <f t="shared" si="3"/>
        <v>9732</v>
      </c>
      <c r="I38" s="669">
        <v>9732</v>
      </c>
      <c r="J38" s="316"/>
    </row>
    <row r="39" spans="1:10">
      <c r="A39" s="374">
        <v>35</v>
      </c>
      <c r="B39" s="5" t="s">
        <v>141</v>
      </c>
      <c r="C39" s="104" t="s">
        <v>142</v>
      </c>
      <c r="D39" s="372" t="s">
        <v>354</v>
      </c>
      <c r="E39" s="373" t="s">
        <v>7</v>
      </c>
      <c r="F39" s="666">
        <v>7596</v>
      </c>
      <c r="G39" s="666">
        <v>941</v>
      </c>
      <c r="H39" s="667">
        <f t="shared" ref="H39" si="16">SUM(F39:G39)</f>
        <v>8537</v>
      </c>
      <c r="I39" s="667">
        <v>8537</v>
      </c>
    </row>
    <row r="40" spans="1:10">
      <c r="A40" s="376">
        <v>36</v>
      </c>
      <c r="B40" s="6" t="s">
        <v>145</v>
      </c>
      <c r="C40" s="105" t="s">
        <v>146</v>
      </c>
      <c r="D40" s="368" t="s">
        <v>354</v>
      </c>
      <c r="E40" s="369" t="s">
        <v>291</v>
      </c>
      <c r="F40" s="672">
        <v>113574249</v>
      </c>
      <c r="G40" s="675">
        <v>20727</v>
      </c>
      <c r="H40" s="676">
        <f>F40+G40</f>
        <v>113594976</v>
      </c>
      <c r="I40" s="676">
        <f>113594976*0.1794</f>
        <v>20378938.694400001</v>
      </c>
    </row>
    <row r="41" spans="1:10">
      <c r="A41" s="374">
        <v>37</v>
      </c>
      <c r="B41" s="5" t="s">
        <v>149</v>
      </c>
      <c r="C41" s="104" t="s">
        <v>150</v>
      </c>
      <c r="D41" s="372" t="s">
        <v>354</v>
      </c>
      <c r="E41" s="373" t="s">
        <v>293</v>
      </c>
      <c r="F41" s="666">
        <v>68615.985108000008</v>
      </c>
      <c r="G41" s="666">
        <v>12496.981136</v>
      </c>
      <c r="H41" s="667">
        <f t="shared" ref="H41:H42" si="17">SUM(F41:G41)</f>
        <v>81112.96624400001</v>
      </c>
      <c r="I41" s="667">
        <f>81113/32.316</f>
        <v>2509.9950488921895</v>
      </c>
    </row>
    <row r="42" spans="1:10" ht="15" thickBot="1">
      <c r="A42" s="376">
        <v>38</v>
      </c>
      <c r="B42" s="6" t="s">
        <v>154</v>
      </c>
      <c r="C42" s="105" t="s">
        <v>155</v>
      </c>
      <c r="D42" s="370" t="s">
        <v>355</v>
      </c>
      <c r="E42" s="371" t="s">
        <v>289</v>
      </c>
      <c r="F42" s="677">
        <v>99010</v>
      </c>
      <c r="G42" s="677">
        <v>834</v>
      </c>
      <c r="H42" s="678">
        <f t="shared" si="17"/>
        <v>99844</v>
      </c>
      <c r="I42" s="678">
        <f>99844*1.1304</f>
        <v>112863.65760000001</v>
      </c>
    </row>
    <row r="43" spans="1:10" ht="15.6" thickTop="1" thickBot="1">
      <c r="D43" s="679" t="s">
        <v>449</v>
      </c>
      <c r="E43" s="680"/>
      <c r="F43" s="680"/>
      <c r="G43" s="681"/>
      <c r="H43" s="680"/>
      <c r="I43" s="682">
        <f>SUM(I5:I42)</f>
        <v>207413371.80836785</v>
      </c>
    </row>
    <row r="44" spans="1:10" ht="15" thickTop="1">
      <c r="G44" s="317"/>
    </row>
  </sheetData>
  <mergeCells count="2">
    <mergeCell ref="D3:H3"/>
    <mergeCell ref="I3:I4"/>
  </mergeCells>
  <phoneticPr fontId="12" type="noConversion"/>
  <pageMargins left="0.7" right="0.7" top="0.75" bottom="0.75" header="0.3" footer="0.3"/>
  <pageSetup paperSize="9" orientation="portrait" r:id="rId1"/>
  <headerFooter>
    <oddHeader>&amp;L&amp;"Calibri"&amp;10&amp;K000000Classified as Internal / Clasificado como Interno&amp;1#</oddHeader>
  </headerFooter>
  <ignoredErrors>
    <ignoredError sqref="H34 H29" formula="1"/>
  </ignoredError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30"/>
  <sheetViews>
    <sheetView tabSelected="1" topLeftCell="E109" zoomScaleNormal="100" workbookViewId="0">
      <selection activeCell="N82" sqref="N82"/>
    </sheetView>
  </sheetViews>
  <sheetFormatPr defaultColWidth="11.44140625" defaultRowHeight="13.2"/>
  <cols>
    <col min="1" max="1" width="5.33203125" customWidth="1"/>
    <col min="2" max="2" width="11.5546875" style="1"/>
    <col min="3" max="3" width="19.33203125" bestFit="1" customWidth="1"/>
    <col min="4" max="4" width="24.6640625" customWidth="1"/>
    <col min="5" max="7" width="28.5546875" customWidth="1"/>
    <col min="8" max="8" width="2.6640625" style="212" customWidth="1"/>
    <col min="9" max="11" width="11.44140625" customWidth="1"/>
    <col min="12" max="12" width="13.33203125" customWidth="1"/>
    <col min="13" max="13" width="14.5546875" customWidth="1"/>
    <col min="14" max="14" width="13.33203125" customWidth="1"/>
    <col min="15" max="16" width="11.6640625" customWidth="1"/>
    <col min="17" max="17" width="13.44140625" customWidth="1"/>
    <col min="18" max="18" width="2.44140625" style="212" customWidth="1"/>
    <col min="19" max="19" width="17.6640625" customWidth="1"/>
    <col min="20" max="20" width="12.5546875" customWidth="1"/>
    <col min="21" max="21" width="13.44140625" customWidth="1"/>
    <col min="22" max="22" width="11.6640625" customWidth="1"/>
    <col min="23" max="23" width="13.6640625" customWidth="1"/>
    <col min="24" max="24" width="11.6640625" customWidth="1"/>
    <col min="25" max="25" width="14" customWidth="1"/>
    <col min="26" max="26" width="14" bestFit="1" customWidth="1"/>
  </cols>
  <sheetData>
    <row r="1" spans="1:26">
      <c r="A1" s="166"/>
      <c r="B1" s="167"/>
      <c r="C1" s="166"/>
      <c r="D1" s="166"/>
      <c r="E1" s="166"/>
      <c r="F1" s="166"/>
      <c r="G1" s="166"/>
      <c r="I1" s="166"/>
      <c r="J1" s="166"/>
      <c r="K1" s="166"/>
      <c r="L1" s="166"/>
      <c r="M1" s="166"/>
      <c r="N1" s="166"/>
      <c r="O1" s="166"/>
      <c r="P1" s="166"/>
      <c r="Q1" s="166"/>
      <c r="S1" s="166"/>
      <c r="T1" s="166"/>
      <c r="U1" s="166"/>
      <c r="V1" s="166"/>
      <c r="W1" s="166"/>
      <c r="X1" s="166"/>
      <c r="Y1" s="166"/>
      <c r="Z1" s="166"/>
    </row>
    <row r="2" spans="1:26" ht="31.2">
      <c r="A2" s="165" t="s">
        <v>339</v>
      </c>
      <c r="B2" s="167"/>
      <c r="C2" s="166"/>
      <c r="D2" s="166"/>
      <c r="E2" s="166"/>
      <c r="F2" s="192"/>
      <c r="G2" s="192"/>
      <c r="H2" s="213"/>
      <c r="I2" s="166"/>
      <c r="J2" s="166"/>
      <c r="K2" s="166"/>
      <c r="L2" s="166"/>
      <c r="M2" s="166"/>
      <c r="N2" s="166"/>
      <c r="O2" s="166"/>
      <c r="P2" s="166"/>
      <c r="Q2" s="166"/>
      <c r="R2" s="213"/>
      <c r="S2" s="166"/>
      <c r="T2" s="166"/>
      <c r="U2" s="166"/>
      <c r="V2" s="166"/>
      <c r="W2" s="166"/>
      <c r="X2" s="166"/>
      <c r="Y2" s="166"/>
      <c r="Z2" s="166"/>
    </row>
    <row r="3" spans="1:26">
      <c r="A3" s="166"/>
      <c r="B3" s="167"/>
      <c r="C3" s="166"/>
      <c r="D3" s="166"/>
      <c r="E3" s="166"/>
      <c r="F3" s="166"/>
      <c r="G3" s="166"/>
      <c r="I3" s="166"/>
      <c r="J3" s="166"/>
      <c r="K3" s="166"/>
      <c r="L3" s="166"/>
      <c r="M3" s="166"/>
      <c r="N3" s="166"/>
      <c r="O3" s="166"/>
      <c r="P3" s="166"/>
      <c r="Q3" s="166"/>
      <c r="S3" s="166"/>
      <c r="T3" s="166"/>
      <c r="U3" s="166"/>
      <c r="V3" s="166"/>
      <c r="W3" s="166"/>
      <c r="X3" s="166"/>
      <c r="Y3" s="166"/>
      <c r="Z3" s="166"/>
    </row>
    <row r="4" spans="1:26" ht="13.8" thickBot="1">
      <c r="A4" s="192"/>
      <c r="B4" s="167"/>
      <c r="C4" s="166"/>
      <c r="D4" s="166"/>
      <c r="E4" s="166"/>
      <c r="F4" s="166"/>
      <c r="G4" s="166"/>
      <c r="I4" s="166"/>
      <c r="J4" s="166"/>
      <c r="K4" s="166"/>
      <c r="L4" s="166"/>
      <c r="M4" s="166"/>
      <c r="N4" s="166"/>
      <c r="O4" s="166"/>
      <c r="P4" s="166"/>
      <c r="Q4" s="166"/>
      <c r="S4" s="166"/>
      <c r="T4" s="166"/>
      <c r="U4" s="166"/>
      <c r="V4" s="166"/>
      <c r="W4" s="166"/>
      <c r="X4" s="166"/>
      <c r="Y4" s="166"/>
      <c r="Z4" s="166"/>
    </row>
    <row r="5" spans="1:26" ht="30.6" customHeight="1" thickTop="1" thickBot="1">
      <c r="A5" s="950"/>
      <c r="B5" s="950"/>
      <c r="C5" s="950"/>
      <c r="D5" s="950"/>
      <c r="E5" s="950"/>
      <c r="F5" s="951"/>
      <c r="G5" s="215"/>
      <c r="H5" s="210"/>
      <c r="I5" s="973" t="s">
        <v>246</v>
      </c>
      <c r="J5" s="974"/>
      <c r="K5" s="974"/>
      <c r="L5" s="974"/>
      <c r="M5" s="974"/>
      <c r="N5" s="974"/>
      <c r="O5" s="974"/>
      <c r="P5" s="975"/>
      <c r="Q5" s="933" t="s">
        <v>451</v>
      </c>
      <c r="R5" s="216"/>
      <c r="S5" s="973" t="s">
        <v>343</v>
      </c>
      <c r="T5" s="974"/>
      <c r="U5" s="974"/>
      <c r="V5" s="974"/>
      <c r="W5" s="974"/>
      <c r="X5" s="974"/>
      <c r="Y5" s="975"/>
      <c r="Z5" s="933" t="s">
        <v>452</v>
      </c>
    </row>
    <row r="6" spans="1:26" ht="55.8" thickTop="1">
      <c r="A6" s="18"/>
      <c r="B6" s="18"/>
      <c r="C6" s="18"/>
      <c r="D6" s="18" t="s">
        <v>338</v>
      </c>
      <c r="E6" s="148" t="s">
        <v>350</v>
      </c>
      <c r="F6" s="148" t="s">
        <v>348</v>
      </c>
      <c r="G6" s="148" t="s">
        <v>360</v>
      </c>
      <c r="H6" s="214"/>
      <c r="I6" s="115"/>
      <c r="J6" s="22" t="s">
        <v>170</v>
      </c>
      <c r="K6" s="22" t="s">
        <v>171</v>
      </c>
      <c r="L6" s="22" t="s">
        <v>245</v>
      </c>
      <c r="M6" s="22" t="s">
        <v>172</v>
      </c>
      <c r="N6" s="22" t="s">
        <v>173</v>
      </c>
      <c r="O6" s="22" t="s">
        <v>0</v>
      </c>
      <c r="P6" s="24" t="s">
        <v>161</v>
      </c>
      <c r="Q6" s="933"/>
      <c r="R6" s="214"/>
      <c r="S6" s="23" t="s">
        <v>170</v>
      </c>
      <c r="T6" s="22" t="s">
        <v>171</v>
      </c>
      <c r="U6" s="22" t="s">
        <v>245</v>
      </c>
      <c r="V6" s="22" t="s">
        <v>172</v>
      </c>
      <c r="W6" s="22" t="s">
        <v>173</v>
      </c>
      <c r="X6" s="22" t="s">
        <v>0</v>
      </c>
      <c r="Y6" s="24" t="s">
        <v>161</v>
      </c>
      <c r="Z6" s="934"/>
    </row>
    <row r="7" spans="1:26" ht="13.8">
      <c r="A7" s="782">
        <v>1</v>
      </c>
      <c r="B7" s="782" t="s">
        <v>1</v>
      </c>
      <c r="C7" s="977" t="s">
        <v>3</v>
      </c>
      <c r="D7" s="955" t="s">
        <v>7</v>
      </c>
      <c r="E7" s="962">
        <v>1311</v>
      </c>
      <c r="F7" s="962">
        <v>870188</v>
      </c>
      <c r="G7" s="962">
        <v>870188</v>
      </c>
      <c r="H7" s="211"/>
      <c r="I7" s="193" t="s">
        <v>165</v>
      </c>
      <c r="J7" s="408">
        <v>136</v>
      </c>
      <c r="K7" s="408">
        <v>2959</v>
      </c>
      <c r="L7" s="408">
        <v>31</v>
      </c>
      <c r="M7" s="408">
        <v>30</v>
      </c>
      <c r="N7" s="408">
        <v>4499</v>
      </c>
      <c r="O7" s="408">
        <v>6630</v>
      </c>
      <c r="P7" s="409">
        <f t="shared" ref="P7:P9" si="0">SUM(J7:O7)</f>
        <v>14285</v>
      </c>
      <c r="Q7" s="935">
        <f>P9</f>
        <v>15668</v>
      </c>
      <c r="R7" s="211"/>
      <c r="S7" s="449">
        <v>106753.121583</v>
      </c>
      <c r="T7" s="450">
        <v>154422.46100400001</v>
      </c>
      <c r="U7" s="450">
        <v>175461.64407899999</v>
      </c>
      <c r="V7" s="450">
        <v>817.22032200000001</v>
      </c>
      <c r="W7" s="450">
        <v>133565.605148</v>
      </c>
      <c r="X7" s="450">
        <v>4934.422399</v>
      </c>
      <c r="Y7" s="451">
        <f t="shared" ref="Y7:Y8" si="1">SUM(S7:X7)</f>
        <v>575954.47453500004</v>
      </c>
      <c r="Z7" s="923">
        <f>Y9</f>
        <v>591813.29484700004</v>
      </c>
    </row>
    <row r="8" spans="1:26" ht="13.8">
      <c r="A8" s="782"/>
      <c r="B8" s="782"/>
      <c r="C8" s="977"/>
      <c r="D8" s="956"/>
      <c r="E8" s="962"/>
      <c r="F8" s="962"/>
      <c r="G8" s="962"/>
      <c r="H8" s="211"/>
      <c r="I8" s="194" t="s">
        <v>174</v>
      </c>
      <c r="J8" s="410">
        <v>567</v>
      </c>
      <c r="K8" s="410">
        <v>122</v>
      </c>
      <c r="L8" s="410">
        <v>103</v>
      </c>
      <c r="M8" s="410">
        <v>67</v>
      </c>
      <c r="N8" s="410">
        <v>493</v>
      </c>
      <c r="O8" s="410">
        <v>31</v>
      </c>
      <c r="P8" s="411">
        <f t="shared" si="0"/>
        <v>1383</v>
      </c>
      <c r="Q8" s="935"/>
      <c r="R8" s="211"/>
      <c r="S8" s="452">
        <v>1600.517756</v>
      </c>
      <c r="T8" s="453">
        <v>222.12271100000001</v>
      </c>
      <c r="U8" s="453">
        <v>8127.659036</v>
      </c>
      <c r="V8" s="453">
        <v>933.44869400000005</v>
      </c>
      <c r="W8" s="453">
        <v>4917.9603829999996</v>
      </c>
      <c r="X8" s="453">
        <v>57.111732000000003</v>
      </c>
      <c r="Y8" s="454">
        <f t="shared" si="1"/>
        <v>15858.820312</v>
      </c>
      <c r="Z8" s="924"/>
    </row>
    <row r="9" spans="1:26" ht="13.8">
      <c r="A9" s="782"/>
      <c r="B9" s="782"/>
      <c r="C9" s="977"/>
      <c r="D9" s="957"/>
      <c r="E9" s="962"/>
      <c r="F9" s="962"/>
      <c r="G9" s="962"/>
      <c r="H9" s="211"/>
      <c r="I9" s="195" t="s">
        <v>161</v>
      </c>
      <c r="J9" s="412">
        <f>SUM(J7:J8)</f>
        <v>703</v>
      </c>
      <c r="K9" s="412">
        <f t="shared" ref="K9:O9" si="2">SUM(K7:K8)</f>
        <v>3081</v>
      </c>
      <c r="L9" s="412">
        <f t="shared" si="2"/>
        <v>134</v>
      </c>
      <c r="M9" s="412">
        <f t="shared" si="2"/>
        <v>97</v>
      </c>
      <c r="N9" s="412">
        <f t="shared" si="2"/>
        <v>4992</v>
      </c>
      <c r="O9" s="412">
        <f t="shared" si="2"/>
        <v>6661</v>
      </c>
      <c r="P9" s="413">
        <f t="shared" si="0"/>
        <v>15668</v>
      </c>
      <c r="Q9" s="936"/>
      <c r="R9" s="211"/>
      <c r="S9" s="455">
        <f>SUM(S7:S8)</f>
        <v>108353.639339</v>
      </c>
      <c r="T9" s="397">
        <f t="shared" ref="T9:X9" si="3">SUM(T7:T8)</f>
        <v>154644.58371500002</v>
      </c>
      <c r="U9" s="397">
        <f t="shared" si="3"/>
        <v>183589.30311499999</v>
      </c>
      <c r="V9" s="397">
        <f t="shared" si="3"/>
        <v>1750.6690160000001</v>
      </c>
      <c r="W9" s="397">
        <f t="shared" si="3"/>
        <v>138483.565531</v>
      </c>
      <c r="X9" s="397">
        <f t="shared" si="3"/>
        <v>4991.5341310000003</v>
      </c>
      <c r="Y9" s="398">
        <f>SUM(S9:X9)</f>
        <v>591813.29484700004</v>
      </c>
      <c r="Z9" s="925"/>
    </row>
    <row r="10" spans="1:26" ht="12.75" customHeight="1">
      <c r="A10" s="784">
        <v>2</v>
      </c>
      <c r="B10" s="784" t="s">
        <v>13</v>
      </c>
      <c r="C10" s="976" t="s">
        <v>211</v>
      </c>
      <c r="D10" s="980" t="s">
        <v>284</v>
      </c>
      <c r="E10" s="968">
        <v>18.96</v>
      </c>
      <c r="F10" s="968">
        <v>169.36099999999999</v>
      </c>
      <c r="G10" s="961">
        <f>169/1.95583</f>
        <v>86.408327922160922</v>
      </c>
      <c r="H10" s="211"/>
      <c r="I10" s="116" t="s">
        <v>165</v>
      </c>
      <c r="J10" s="414">
        <v>19</v>
      </c>
      <c r="K10" s="414">
        <v>13</v>
      </c>
      <c r="L10" s="414">
        <v>4</v>
      </c>
      <c r="M10" s="414">
        <v>4</v>
      </c>
      <c r="N10" s="414">
        <v>6</v>
      </c>
      <c r="O10" s="414">
        <v>0</v>
      </c>
      <c r="P10" s="415">
        <f t="shared" ref="P10:P36" si="4">SUM(J10:O10)</f>
        <v>46</v>
      </c>
      <c r="Q10" s="937">
        <f>P12</f>
        <v>46</v>
      </c>
      <c r="R10" s="211"/>
      <c r="S10" s="456">
        <v>9523.6190000000006</v>
      </c>
      <c r="T10" s="387">
        <v>170.59</v>
      </c>
      <c r="U10" s="387">
        <v>1521.9259999999999</v>
      </c>
      <c r="V10" s="387">
        <v>46.369</v>
      </c>
      <c r="W10" s="387">
        <v>135.029</v>
      </c>
      <c r="X10" s="387"/>
      <c r="Y10" s="388">
        <f t="shared" ref="Y10:Y36" si="5">SUM(S10:X10)</f>
        <v>11397.533000000001</v>
      </c>
      <c r="Z10" s="917">
        <f>Y12/1.95583</f>
        <v>5827.4660885659805</v>
      </c>
    </row>
    <row r="11" spans="1:26" ht="13.8">
      <c r="A11" s="784"/>
      <c r="B11" s="784"/>
      <c r="C11" s="976"/>
      <c r="D11" s="981"/>
      <c r="E11" s="968"/>
      <c r="F11" s="968"/>
      <c r="G11" s="961"/>
      <c r="H11" s="211"/>
      <c r="I11" s="138" t="s">
        <v>174</v>
      </c>
      <c r="J11" s="416">
        <v>0</v>
      </c>
      <c r="K11" s="416">
        <v>0</v>
      </c>
      <c r="L11" s="416">
        <v>0</v>
      </c>
      <c r="M11" s="416">
        <v>0</v>
      </c>
      <c r="N11" s="416">
        <v>0</v>
      </c>
      <c r="O11" s="416">
        <v>0</v>
      </c>
      <c r="P11" s="417">
        <v>0</v>
      </c>
      <c r="Q11" s="938"/>
      <c r="R11" s="211"/>
      <c r="S11" s="457" t="s">
        <v>332</v>
      </c>
      <c r="T11" s="389" t="s">
        <v>332</v>
      </c>
      <c r="U11" s="389" t="s">
        <v>332</v>
      </c>
      <c r="V11" s="389" t="s">
        <v>332</v>
      </c>
      <c r="W11" s="389" t="s">
        <v>332</v>
      </c>
      <c r="X11" s="389" t="s">
        <v>332</v>
      </c>
      <c r="Y11" s="390">
        <f t="shared" si="5"/>
        <v>0</v>
      </c>
      <c r="Z11" s="918"/>
    </row>
    <row r="12" spans="1:26" ht="13.8">
      <c r="A12" s="784"/>
      <c r="B12" s="784"/>
      <c r="C12" s="976"/>
      <c r="D12" s="982"/>
      <c r="E12" s="968"/>
      <c r="F12" s="968"/>
      <c r="G12" s="961"/>
      <c r="H12" s="211"/>
      <c r="I12" s="117" t="s">
        <v>161</v>
      </c>
      <c r="J12" s="418">
        <f>SUM(J10:J11)</f>
        <v>19</v>
      </c>
      <c r="K12" s="418">
        <f t="shared" ref="K12:O12" si="6">SUM(K10:K11)</f>
        <v>13</v>
      </c>
      <c r="L12" s="418">
        <f t="shared" si="6"/>
        <v>4</v>
      </c>
      <c r="M12" s="418">
        <f t="shared" si="6"/>
        <v>4</v>
      </c>
      <c r="N12" s="418">
        <f t="shared" si="6"/>
        <v>6</v>
      </c>
      <c r="O12" s="418">
        <f t="shared" si="6"/>
        <v>0</v>
      </c>
      <c r="P12" s="419">
        <f t="shared" si="4"/>
        <v>46</v>
      </c>
      <c r="Q12" s="938"/>
      <c r="R12" s="211"/>
      <c r="S12" s="458">
        <f>SUM(S10:S11)</f>
        <v>9523.6190000000006</v>
      </c>
      <c r="T12" s="391">
        <f t="shared" ref="T12:X12" si="7">SUM(T10:T11)</f>
        <v>170.59</v>
      </c>
      <c r="U12" s="391">
        <f t="shared" si="7"/>
        <v>1521.9259999999999</v>
      </c>
      <c r="V12" s="391">
        <f t="shared" si="7"/>
        <v>46.369</v>
      </c>
      <c r="W12" s="391">
        <f t="shared" si="7"/>
        <v>135.029</v>
      </c>
      <c r="X12" s="391">
        <f t="shared" si="7"/>
        <v>0</v>
      </c>
      <c r="Y12" s="392">
        <f t="shared" si="5"/>
        <v>11397.533000000001</v>
      </c>
      <c r="Z12" s="926"/>
    </row>
    <row r="13" spans="1:26" ht="13.8">
      <c r="A13" s="782">
        <v>3</v>
      </c>
      <c r="B13" s="782" t="s">
        <v>13</v>
      </c>
      <c r="C13" s="977" t="s">
        <v>19</v>
      </c>
      <c r="D13" s="983" t="s">
        <v>284</v>
      </c>
      <c r="E13" s="962">
        <v>5</v>
      </c>
      <c r="F13" s="962">
        <v>145</v>
      </c>
      <c r="G13" s="962">
        <f>145/1.95583</f>
        <v>74.137322773451686</v>
      </c>
      <c r="H13" s="211"/>
      <c r="I13" s="193" t="s">
        <v>165</v>
      </c>
      <c r="J13" s="420">
        <v>579</v>
      </c>
      <c r="K13" s="420">
        <v>0</v>
      </c>
      <c r="L13" s="420">
        <v>31</v>
      </c>
      <c r="M13" s="420">
        <v>3</v>
      </c>
      <c r="N13" s="420">
        <v>8</v>
      </c>
      <c r="O13" s="420">
        <v>0</v>
      </c>
      <c r="P13" s="421">
        <v>621</v>
      </c>
      <c r="Q13" s="939">
        <f>P15</f>
        <v>621</v>
      </c>
      <c r="R13" s="211"/>
      <c r="S13" s="459">
        <v>11437</v>
      </c>
      <c r="T13" s="460">
        <v>0</v>
      </c>
      <c r="U13" s="461">
        <v>673</v>
      </c>
      <c r="V13" s="461">
        <v>18</v>
      </c>
      <c r="W13" s="461">
        <v>12</v>
      </c>
      <c r="X13" s="461" t="s">
        <v>332</v>
      </c>
      <c r="Y13" s="462">
        <v>12140</v>
      </c>
      <c r="Z13" s="914">
        <f>Y15/1.95583</f>
        <v>6207.0834377220926</v>
      </c>
    </row>
    <row r="14" spans="1:26" ht="13.8">
      <c r="A14" s="782"/>
      <c r="B14" s="782"/>
      <c r="C14" s="977"/>
      <c r="D14" s="984"/>
      <c r="E14" s="962"/>
      <c r="F14" s="962"/>
      <c r="G14" s="962"/>
      <c r="H14" s="211"/>
      <c r="I14" s="194" t="s">
        <v>174</v>
      </c>
      <c r="J14" s="422"/>
      <c r="K14" s="422">
        <v>0</v>
      </c>
      <c r="L14" s="422">
        <v>0</v>
      </c>
      <c r="M14" s="422">
        <v>0</v>
      </c>
      <c r="N14" s="422">
        <v>0</v>
      </c>
      <c r="O14" s="422">
        <v>0</v>
      </c>
      <c r="P14" s="423">
        <f t="shared" ref="P14" si="8">SUM(J14:O14)</f>
        <v>0</v>
      </c>
      <c r="Q14" s="939"/>
      <c r="R14" s="211"/>
      <c r="S14" s="463">
        <v>0</v>
      </c>
      <c r="T14" s="464">
        <v>0</v>
      </c>
      <c r="U14" s="465">
        <v>0</v>
      </c>
      <c r="V14" s="464">
        <v>0</v>
      </c>
      <c r="W14" s="464">
        <v>0</v>
      </c>
      <c r="X14" s="464" t="s">
        <v>332</v>
      </c>
      <c r="Y14" s="401">
        <f t="shared" ref="Y14" si="9">SUM(S14:X14)</f>
        <v>0</v>
      </c>
      <c r="Z14" s="915"/>
    </row>
    <row r="15" spans="1:26" ht="13.8">
      <c r="A15" s="782"/>
      <c r="B15" s="782"/>
      <c r="C15" s="977"/>
      <c r="D15" s="985"/>
      <c r="E15" s="962"/>
      <c r="F15" s="962"/>
      <c r="G15" s="962"/>
      <c r="H15" s="211"/>
      <c r="I15" s="195" t="s">
        <v>161</v>
      </c>
      <c r="J15" s="424">
        <v>579</v>
      </c>
      <c r="K15" s="424">
        <f t="shared" ref="K15" si="10">SUM(K13:K14)</f>
        <v>0</v>
      </c>
      <c r="L15" s="424">
        <v>31</v>
      </c>
      <c r="M15" s="424">
        <v>3</v>
      </c>
      <c r="N15" s="424">
        <v>8</v>
      </c>
      <c r="O15" s="424">
        <f t="shared" ref="O15" si="11">SUM(O13:O14)</f>
        <v>0</v>
      </c>
      <c r="P15" s="425">
        <v>621</v>
      </c>
      <c r="Q15" s="939"/>
      <c r="R15" s="211"/>
      <c r="S15" s="466">
        <v>11437</v>
      </c>
      <c r="T15" s="402">
        <f t="shared" ref="T15" si="12">SUM(T13:T14)</f>
        <v>0</v>
      </c>
      <c r="U15" s="467">
        <v>673</v>
      </c>
      <c r="V15" s="402">
        <v>18</v>
      </c>
      <c r="W15" s="402">
        <v>12</v>
      </c>
      <c r="X15" s="402">
        <f t="shared" ref="X15" si="13">SUM(X13:X14)</f>
        <v>0</v>
      </c>
      <c r="Y15" s="403">
        <v>12140</v>
      </c>
      <c r="Z15" s="916"/>
    </row>
    <row r="16" spans="1:26" ht="13.8">
      <c r="A16" s="784">
        <v>4</v>
      </c>
      <c r="B16" s="784" t="s">
        <v>23</v>
      </c>
      <c r="C16" s="976" t="s">
        <v>24</v>
      </c>
      <c r="D16" s="952" t="s">
        <v>7</v>
      </c>
      <c r="E16" s="961">
        <v>106599</v>
      </c>
      <c r="F16" s="961">
        <v>527775000</v>
      </c>
      <c r="G16" s="961">
        <v>527775000</v>
      </c>
      <c r="H16" s="211"/>
      <c r="I16" s="116" t="s">
        <v>165</v>
      </c>
      <c r="J16" s="414"/>
      <c r="K16" s="414"/>
      <c r="L16" s="414"/>
      <c r="M16" s="414"/>
      <c r="N16" s="414"/>
      <c r="O16" s="414"/>
      <c r="P16" s="415">
        <f t="shared" si="4"/>
        <v>0</v>
      </c>
      <c r="Q16" s="938"/>
      <c r="R16" s="211"/>
      <c r="S16" s="456"/>
      <c r="T16" s="387"/>
      <c r="U16" s="387"/>
      <c r="V16" s="387"/>
      <c r="W16" s="387"/>
      <c r="X16" s="387"/>
      <c r="Y16" s="388">
        <v>5441968</v>
      </c>
      <c r="Z16" s="917">
        <f>Y18</f>
        <v>13604921</v>
      </c>
    </row>
    <row r="17" spans="1:26" ht="13.8">
      <c r="A17" s="784"/>
      <c r="B17" s="784"/>
      <c r="C17" s="976"/>
      <c r="D17" s="953"/>
      <c r="E17" s="961"/>
      <c r="F17" s="961"/>
      <c r="G17" s="961"/>
      <c r="H17" s="211"/>
      <c r="I17" s="138" t="s">
        <v>174</v>
      </c>
      <c r="J17" s="416"/>
      <c r="K17" s="416"/>
      <c r="L17" s="416"/>
      <c r="M17" s="416"/>
      <c r="N17" s="416"/>
      <c r="O17" s="416"/>
      <c r="P17" s="417">
        <f t="shared" si="4"/>
        <v>0</v>
      </c>
      <c r="Q17" s="938"/>
      <c r="R17" s="211"/>
      <c r="S17" s="457"/>
      <c r="T17" s="389"/>
      <c r="U17" s="389"/>
      <c r="V17" s="389"/>
      <c r="W17" s="389"/>
      <c r="X17" s="389"/>
      <c r="Y17" s="390">
        <v>8162953</v>
      </c>
      <c r="Z17" s="918"/>
    </row>
    <row r="18" spans="1:26" ht="13.8">
      <c r="A18" s="784"/>
      <c r="B18" s="784"/>
      <c r="C18" s="976"/>
      <c r="D18" s="954"/>
      <c r="E18" s="961"/>
      <c r="F18" s="961"/>
      <c r="G18" s="961"/>
      <c r="H18" s="211"/>
      <c r="I18" s="117" t="s">
        <v>161</v>
      </c>
      <c r="J18" s="418">
        <f>SUM(J16:J17)</f>
        <v>0</v>
      </c>
      <c r="K18" s="418">
        <f t="shared" ref="K18" si="14">SUM(K16:K17)</f>
        <v>0</v>
      </c>
      <c r="L18" s="418">
        <f t="shared" ref="L18" si="15">SUM(L16:L17)</f>
        <v>0</v>
      </c>
      <c r="M18" s="418">
        <f>SUM(M16:M17)</f>
        <v>0</v>
      </c>
      <c r="N18" s="418">
        <f t="shared" ref="N18" si="16">SUM(N16:N17)</f>
        <v>0</v>
      </c>
      <c r="O18" s="418">
        <f t="shared" ref="O18" si="17">SUM(O16:O17)</f>
        <v>0</v>
      </c>
      <c r="P18" s="419">
        <f t="shared" si="4"/>
        <v>0</v>
      </c>
      <c r="Q18" s="938"/>
      <c r="R18" s="211"/>
      <c r="S18" s="458">
        <f>SUM(S16:S17)</f>
        <v>0</v>
      </c>
      <c r="T18" s="391">
        <f t="shared" ref="T18" si="18">SUM(T16:T17)</f>
        <v>0</v>
      </c>
      <c r="U18" s="391">
        <f t="shared" ref="U18" si="19">SUM(U16:U17)</f>
        <v>0</v>
      </c>
      <c r="V18" s="391">
        <f t="shared" ref="V18" si="20">SUM(V16:V17)</f>
        <v>0</v>
      </c>
      <c r="W18" s="391">
        <f t="shared" ref="W18" si="21">SUM(W16:W17)</f>
        <v>0</v>
      </c>
      <c r="X18" s="391">
        <f t="shared" ref="X18" si="22">SUM(X16:X17)</f>
        <v>0</v>
      </c>
      <c r="Y18" s="392">
        <f>SUM(Y16:Y17)</f>
        <v>13604921</v>
      </c>
      <c r="Z18" s="926"/>
    </row>
    <row r="19" spans="1:26" ht="13.8">
      <c r="A19" s="782">
        <v>5</v>
      </c>
      <c r="B19" s="782" t="s">
        <v>23</v>
      </c>
      <c r="C19" s="977" t="s">
        <v>27</v>
      </c>
      <c r="D19" s="955" t="s">
        <v>7</v>
      </c>
      <c r="E19" s="962">
        <v>2650</v>
      </c>
      <c r="F19" s="962">
        <v>964106</v>
      </c>
      <c r="G19" s="962">
        <v>964106</v>
      </c>
      <c r="H19" s="211"/>
      <c r="I19" s="193" t="s">
        <v>165</v>
      </c>
      <c r="J19" s="420">
        <v>323</v>
      </c>
      <c r="K19" s="420">
        <v>56</v>
      </c>
      <c r="L19" s="420" t="s">
        <v>332</v>
      </c>
      <c r="M19" s="420">
        <v>0</v>
      </c>
      <c r="N19" s="420">
        <v>22</v>
      </c>
      <c r="O19" s="420">
        <v>1231</v>
      </c>
      <c r="P19" s="426">
        <f t="shared" si="4"/>
        <v>1632</v>
      </c>
      <c r="Q19" s="939">
        <f>P21</f>
        <v>1639</v>
      </c>
      <c r="R19" s="211"/>
      <c r="S19" s="459">
        <v>178746.31</v>
      </c>
      <c r="T19" s="460">
        <v>645.09</v>
      </c>
      <c r="U19" s="461" t="s">
        <v>332</v>
      </c>
      <c r="V19" s="461" t="s">
        <v>332</v>
      </c>
      <c r="W19" s="461">
        <v>300.24</v>
      </c>
      <c r="X19" s="461">
        <v>109.83</v>
      </c>
      <c r="Y19" s="404">
        <f t="shared" si="5"/>
        <v>179801.46999999997</v>
      </c>
      <c r="Z19" s="914">
        <f>Y21</f>
        <v>179893.41999999998</v>
      </c>
    </row>
    <row r="20" spans="1:26" ht="13.8">
      <c r="A20" s="782"/>
      <c r="B20" s="782"/>
      <c r="C20" s="977"/>
      <c r="D20" s="956"/>
      <c r="E20" s="962"/>
      <c r="F20" s="962"/>
      <c r="G20" s="962"/>
      <c r="H20" s="211"/>
      <c r="I20" s="194" t="s">
        <v>174</v>
      </c>
      <c r="J20" s="422">
        <v>5</v>
      </c>
      <c r="K20" s="422">
        <v>0</v>
      </c>
      <c r="L20" s="422">
        <v>0</v>
      </c>
      <c r="M20" s="422">
        <v>0</v>
      </c>
      <c r="N20" s="422">
        <v>1</v>
      </c>
      <c r="O20" s="422">
        <v>1</v>
      </c>
      <c r="P20" s="423">
        <f t="shared" si="4"/>
        <v>7</v>
      </c>
      <c r="Q20" s="939"/>
      <c r="R20" s="211"/>
      <c r="S20" s="463">
        <v>91.88</v>
      </c>
      <c r="T20" s="464" t="s">
        <v>332</v>
      </c>
      <c r="U20" s="465" t="s">
        <v>332</v>
      </c>
      <c r="V20" s="464" t="s">
        <v>332</v>
      </c>
      <c r="W20" s="464" t="s">
        <v>332</v>
      </c>
      <c r="X20" s="464" t="s">
        <v>332</v>
      </c>
      <c r="Y20" s="401">
        <f t="shared" si="5"/>
        <v>91.88</v>
      </c>
      <c r="Z20" s="915"/>
    </row>
    <row r="21" spans="1:26" ht="13.8">
      <c r="A21" s="782"/>
      <c r="B21" s="782"/>
      <c r="C21" s="977"/>
      <c r="D21" s="957"/>
      <c r="E21" s="962"/>
      <c r="F21" s="962"/>
      <c r="G21" s="962"/>
      <c r="H21" s="211"/>
      <c r="I21" s="195" t="s">
        <v>161</v>
      </c>
      <c r="J21" s="424">
        <v>328</v>
      </c>
      <c r="K21" s="424">
        <v>56</v>
      </c>
      <c r="L21" s="424">
        <v>0</v>
      </c>
      <c r="M21" s="424">
        <v>0</v>
      </c>
      <c r="N21" s="424">
        <v>23</v>
      </c>
      <c r="O21" s="424">
        <v>1232</v>
      </c>
      <c r="P21" s="425">
        <f t="shared" si="4"/>
        <v>1639</v>
      </c>
      <c r="Q21" s="939"/>
      <c r="R21" s="211"/>
      <c r="S21" s="466">
        <v>178838.19</v>
      </c>
      <c r="T21" s="402">
        <v>645.09</v>
      </c>
      <c r="U21" s="467" t="s">
        <v>332</v>
      </c>
      <c r="V21" s="402" t="s">
        <v>332</v>
      </c>
      <c r="W21" s="402">
        <v>300.24</v>
      </c>
      <c r="X21" s="402">
        <v>109.9</v>
      </c>
      <c r="Y21" s="403">
        <f t="shared" si="5"/>
        <v>179893.41999999998</v>
      </c>
      <c r="Z21" s="916"/>
    </row>
    <row r="22" spans="1:26" ht="13.8">
      <c r="A22" s="804">
        <v>6</v>
      </c>
      <c r="B22" s="804" t="s">
        <v>28</v>
      </c>
      <c r="C22" s="979" t="s">
        <v>30</v>
      </c>
      <c r="D22" s="958" t="s">
        <v>283</v>
      </c>
      <c r="E22" s="968">
        <v>38</v>
      </c>
      <c r="F22" s="968">
        <v>118</v>
      </c>
      <c r="G22" s="968">
        <v>60</v>
      </c>
      <c r="H22" s="211"/>
      <c r="I22" s="256" t="s">
        <v>165</v>
      </c>
      <c r="J22" s="414">
        <v>1350</v>
      </c>
      <c r="K22" s="414">
        <v>140</v>
      </c>
      <c r="L22" s="414">
        <v>24</v>
      </c>
      <c r="M22" s="414">
        <v>12</v>
      </c>
      <c r="N22" s="414">
        <v>145</v>
      </c>
      <c r="O22" s="414">
        <v>113</v>
      </c>
      <c r="P22" s="415">
        <f>SUM(J22:O22)</f>
        <v>1784</v>
      </c>
      <c r="Q22" s="938">
        <f>P24</f>
        <v>1784</v>
      </c>
      <c r="R22" s="211"/>
      <c r="S22" s="468">
        <v>65756</v>
      </c>
      <c r="T22" s="469">
        <v>1848</v>
      </c>
      <c r="U22" s="469">
        <v>892</v>
      </c>
      <c r="V22" s="469">
        <v>138</v>
      </c>
      <c r="W22" s="469">
        <v>1160</v>
      </c>
      <c r="X22" s="469">
        <v>1941</v>
      </c>
      <c r="Y22" s="388">
        <v>71728</v>
      </c>
      <c r="Z22" s="917">
        <f>Y24</f>
        <v>71728</v>
      </c>
    </row>
    <row r="23" spans="1:26" ht="13.8">
      <c r="A23" s="804"/>
      <c r="B23" s="804"/>
      <c r="C23" s="979"/>
      <c r="D23" s="959"/>
      <c r="E23" s="968"/>
      <c r="F23" s="968"/>
      <c r="G23" s="968"/>
      <c r="H23" s="211"/>
      <c r="I23" s="257" t="s">
        <v>174</v>
      </c>
      <c r="J23" s="741">
        <v>0</v>
      </c>
      <c r="K23" s="741">
        <v>0</v>
      </c>
      <c r="L23" s="741">
        <v>0</v>
      </c>
      <c r="M23" s="741">
        <v>0</v>
      </c>
      <c r="N23" s="741">
        <v>0</v>
      </c>
      <c r="O23" s="741"/>
      <c r="P23" s="742">
        <f t="shared" ref="P23:P24" si="23">SUM(J23:O23)</f>
        <v>0</v>
      </c>
      <c r="Q23" s="938"/>
      <c r="R23" s="211"/>
      <c r="S23" s="470">
        <v>0</v>
      </c>
      <c r="T23" s="405">
        <v>0</v>
      </c>
      <c r="U23" s="405">
        <v>0</v>
      </c>
      <c r="V23" s="405">
        <v>0</v>
      </c>
      <c r="W23" s="405">
        <v>0</v>
      </c>
      <c r="X23" s="405">
        <v>0</v>
      </c>
      <c r="Y23" s="406">
        <f t="shared" ref="Y23:Y24" si="24">SUM(S23:X23)</f>
        <v>0</v>
      </c>
      <c r="Z23" s="918"/>
    </row>
    <row r="24" spans="1:26" ht="13.8">
      <c r="A24" s="804"/>
      <c r="B24" s="804"/>
      <c r="C24" s="979"/>
      <c r="D24" s="960"/>
      <c r="E24" s="968"/>
      <c r="F24" s="968"/>
      <c r="G24" s="968"/>
      <c r="H24" s="211"/>
      <c r="I24" s="258" t="s">
        <v>161</v>
      </c>
      <c r="J24" s="428">
        <v>1350</v>
      </c>
      <c r="K24" s="428">
        <v>140</v>
      </c>
      <c r="L24" s="428">
        <v>24</v>
      </c>
      <c r="M24" s="428">
        <v>12</v>
      </c>
      <c r="N24" s="418">
        <v>145</v>
      </c>
      <c r="O24" s="418">
        <v>113</v>
      </c>
      <c r="P24" s="419">
        <f t="shared" si="23"/>
        <v>1784</v>
      </c>
      <c r="Q24" s="938"/>
      <c r="R24" s="211"/>
      <c r="S24" s="458">
        <v>65756</v>
      </c>
      <c r="T24" s="391">
        <v>1841</v>
      </c>
      <c r="U24" s="391">
        <v>892</v>
      </c>
      <c r="V24" s="391">
        <v>138</v>
      </c>
      <c r="W24" s="391">
        <v>1160</v>
      </c>
      <c r="X24" s="391">
        <v>1941</v>
      </c>
      <c r="Y24" s="392">
        <f t="shared" si="24"/>
        <v>71728</v>
      </c>
      <c r="Z24" s="926"/>
    </row>
    <row r="25" spans="1:26" ht="13.8">
      <c r="A25" s="782">
        <v>7</v>
      </c>
      <c r="B25" s="782" t="s">
        <v>34</v>
      </c>
      <c r="C25" s="977" t="s">
        <v>35</v>
      </c>
      <c r="D25" s="955" t="s">
        <v>295</v>
      </c>
      <c r="E25" s="962">
        <v>37895</v>
      </c>
      <c r="F25" s="962" t="s">
        <v>11</v>
      </c>
      <c r="G25" s="962" t="s">
        <v>332</v>
      </c>
      <c r="H25" s="211"/>
      <c r="I25" s="193" t="s">
        <v>165</v>
      </c>
      <c r="J25" s="420">
        <v>1051</v>
      </c>
      <c r="K25" s="420">
        <v>2215</v>
      </c>
      <c r="L25" s="420">
        <v>3248</v>
      </c>
      <c r="M25" s="420">
        <v>0</v>
      </c>
      <c r="N25" s="420">
        <v>0</v>
      </c>
      <c r="O25" s="420">
        <v>147497</v>
      </c>
      <c r="P25" s="426">
        <f>SUM(J25:O25)</f>
        <v>154011</v>
      </c>
      <c r="Q25" s="939">
        <f>P27</f>
        <v>216576</v>
      </c>
      <c r="R25" s="211"/>
      <c r="S25" s="471"/>
      <c r="T25" s="399"/>
      <c r="U25" s="399"/>
      <c r="V25" s="399"/>
      <c r="W25" s="399"/>
      <c r="X25" s="399"/>
      <c r="Y25" s="404">
        <v>2541000</v>
      </c>
      <c r="Z25" s="914">
        <f>Y27*0.8661</f>
        <v>2977651.8</v>
      </c>
    </row>
    <row r="26" spans="1:26" ht="13.8">
      <c r="A26" s="782"/>
      <c r="B26" s="782"/>
      <c r="C26" s="977"/>
      <c r="D26" s="956"/>
      <c r="E26" s="962"/>
      <c r="F26" s="962"/>
      <c r="G26" s="962"/>
      <c r="H26" s="211"/>
      <c r="I26" s="194" t="s">
        <v>174</v>
      </c>
      <c r="J26" s="422">
        <v>44</v>
      </c>
      <c r="K26" s="422">
        <v>1655</v>
      </c>
      <c r="L26" s="422">
        <v>77</v>
      </c>
      <c r="M26" s="422">
        <v>0</v>
      </c>
      <c r="N26" s="422">
        <v>0</v>
      </c>
      <c r="O26" s="422">
        <v>60789</v>
      </c>
      <c r="P26" s="423">
        <f>SUM(J26:O26)</f>
        <v>62565</v>
      </c>
      <c r="Q26" s="939"/>
      <c r="R26" s="211"/>
      <c r="S26" s="463"/>
      <c r="T26" s="400"/>
      <c r="U26" s="400"/>
      <c r="V26" s="400"/>
      <c r="W26" s="400"/>
      <c r="X26" s="400"/>
      <c r="Y26" s="401">
        <v>897000</v>
      </c>
      <c r="Z26" s="915"/>
    </row>
    <row r="27" spans="1:26" ht="13.8">
      <c r="A27" s="782"/>
      <c r="B27" s="782"/>
      <c r="C27" s="977"/>
      <c r="D27" s="957"/>
      <c r="E27" s="962"/>
      <c r="F27" s="962"/>
      <c r="G27" s="962"/>
      <c r="H27" s="211"/>
      <c r="I27" s="195" t="s">
        <v>161</v>
      </c>
      <c r="J27" s="424">
        <f>SUM(J25:J26)</f>
        <v>1095</v>
      </c>
      <c r="K27" s="424">
        <f t="shared" ref="K27" si="25">SUM(K25:K26)</f>
        <v>3870</v>
      </c>
      <c r="L27" s="424">
        <f t="shared" ref="L27" si="26">SUM(L25:L26)</f>
        <v>3325</v>
      </c>
      <c r="M27" s="424">
        <v>0</v>
      </c>
      <c r="N27" s="424">
        <v>0</v>
      </c>
      <c r="O27" s="424">
        <f t="shared" ref="O27" si="27">SUM(O25:O26)</f>
        <v>208286</v>
      </c>
      <c r="P27" s="425">
        <f>SUM(J27:O27)</f>
        <v>216576</v>
      </c>
      <c r="Q27" s="939"/>
      <c r="R27" s="211"/>
      <c r="S27" s="466">
        <f>SUM(S25:S26)</f>
        <v>0</v>
      </c>
      <c r="T27" s="402">
        <f t="shared" ref="T27" si="28">SUM(T25:T26)</f>
        <v>0</v>
      </c>
      <c r="U27" s="402">
        <f t="shared" ref="U27" si="29">SUM(U25:U26)</f>
        <v>0</v>
      </c>
      <c r="V27" s="402">
        <f t="shared" ref="V27" si="30">SUM(V25:V26)</f>
        <v>0</v>
      </c>
      <c r="W27" s="402">
        <f t="shared" ref="W27" si="31">SUM(W25:W26)</f>
        <v>0</v>
      </c>
      <c r="X27" s="402">
        <f t="shared" ref="X27" si="32">SUM(X25:X26)</f>
        <v>0</v>
      </c>
      <c r="Y27" s="403">
        <f>SUM(Y25:Y26)</f>
        <v>3438000</v>
      </c>
      <c r="Z27" s="916"/>
    </row>
    <row r="28" spans="1:26" s="2" customFormat="1" ht="13.8">
      <c r="A28" s="804">
        <v>8</v>
      </c>
      <c r="B28" s="804" t="s">
        <v>38</v>
      </c>
      <c r="C28" s="979" t="s">
        <v>39</v>
      </c>
      <c r="D28" s="958" t="s">
        <v>7</v>
      </c>
      <c r="E28" s="968">
        <v>28.7</v>
      </c>
      <c r="F28" s="968">
        <v>6479</v>
      </c>
      <c r="G28" s="968">
        <v>6479</v>
      </c>
      <c r="H28" s="211"/>
      <c r="I28" s="256" t="s">
        <v>165</v>
      </c>
      <c r="J28" s="414">
        <v>95</v>
      </c>
      <c r="K28" s="414">
        <v>0</v>
      </c>
      <c r="L28" s="414">
        <v>81</v>
      </c>
      <c r="M28" s="414">
        <v>0</v>
      </c>
      <c r="N28" s="414">
        <v>9</v>
      </c>
      <c r="O28" s="414">
        <v>0</v>
      </c>
      <c r="P28" s="415">
        <f t="shared" ref="P28:P30" si="33">SUM(J28:O28)</f>
        <v>185</v>
      </c>
      <c r="Q28" s="938">
        <f>P30</f>
        <v>196</v>
      </c>
      <c r="R28" s="211"/>
      <c r="S28" s="456">
        <v>1292</v>
      </c>
      <c r="T28" s="387"/>
      <c r="U28" s="387">
        <v>4822</v>
      </c>
      <c r="V28" s="387"/>
      <c r="W28" s="387">
        <v>67</v>
      </c>
      <c r="X28" s="387"/>
      <c r="Y28" s="388">
        <f t="shared" ref="Y28:Y30" si="34">SUM(S28:X28)</f>
        <v>6181</v>
      </c>
      <c r="Z28" s="917">
        <v>6918</v>
      </c>
    </row>
    <row r="29" spans="1:26" s="2" customFormat="1" ht="13.8">
      <c r="A29" s="804"/>
      <c r="B29" s="804"/>
      <c r="C29" s="979"/>
      <c r="D29" s="959"/>
      <c r="E29" s="968"/>
      <c r="F29" s="968"/>
      <c r="G29" s="968"/>
      <c r="H29" s="211"/>
      <c r="I29" s="257" t="s">
        <v>174</v>
      </c>
      <c r="J29" s="427">
        <v>9</v>
      </c>
      <c r="K29" s="427">
        <v>0</v>
      </c>
      <c r="L29" s="427">
        <v>0</v>
      </c>
      <c r="M29" s="427">
        <v>0</v>
      </c>
      <c r="N29" s="416">
        <v>2</v>
      </c>
      <c r="O29" s="416">
        <v>0</v>
      </c>
      <c r="P29" s="417">
        <f t="shared" si="33"/>
        <v>11</v>
      </c>
      <c r="Q29" s="938"/>
      <c r="R29" s="211"/>
      <c r="S29" s="457">
        <v>730</v>
      </c>
      <c r="T29" s="405"/>
      <c r="U29" s="389">
        <v>0</v>
      </c>
      <c r="V29" s="389"/>
      <c r="W29" s="389">
        <v>7</v>
      </c>
      <c r="X29" s="389"/>
      <c r="Y29" s="390">
        <f t="shared" si="34"/>
        <v>737</v>
      </c>
      <c r="Z29" s="918"/>
    </row>
    <row r="30" spans="1:26" s="2" customFormat="1" ht="13.8">
      <c r="A30" s="804"/>
      <c r="B30" s="804"/>
      <c r="C30" s="979"/>
      <c r="D30" s="960"/>
      <c r="E30" s="968"/>
      <c r="F30" s="968"/>
      <c r="G30" s="968"/>
      <c r="H30" s="211"/>
      <c r="I30" s="258" t="s">
        <v>161</v>
      </c>
      <c r="J30" s="428">
        <f>SUM(J28:J29)</f>
        <v>104</v>
      </c>
      <c r="K30" s="428">
        <f t="shared" ref="K30:O30" si="35">SUM(K28:K29)</f>
        <v>0</v>
      </c>
      <c r="L30" s="428">
        <f t="shared" si="35"/>
        <v>81</v>
      </c>
      <c r="M30" s="428">
        <f t="shared" si="35"/>
        <v>0</v>
      </c>
      <c r="N30" s="418">
        <f t="shared" si="35"/>
        <v>11</v>
      </c>
      <c r="O30" s="418">
        <f t="shared" si="35"/>
        <v>0</v>
      </c>
      <c r="P30" s="419">
        <f t="shared" si="33"/>
        <v>196</v>
      </c>
      <c r="Q30" s="938"/>
      <c r="R30" s="211"/>
      <c r="S30" s="458">
        <f>SUM(S28:S29)</f>
        <v>2022</v>
      </c>
      <c r="T30" s="407">
        <f t="shared" ref="T30:X30" si="36">SUM(T28:T29)</f>
        <v>0</v>
      </c>
      <c r="U30" s="391">
        <f t="shared" si="36"/>
        <v>4822</v>
      </c>
      <c r="V30" s="391">
        <f t="shared" si="36"/>
        <v>0</v>
      </c>
      <c r="W30" s="391">
        <f t="shared" si="36"/>
        <v>74</v>
      </c>
      <c r="X30" s="391">
        <f t="shared" si="36"/>
        <v>0</v>
      </c>
      <c r="Y30" s="392">
        <f t="shared" si="34"/>
        <v>6918</v>
      </c>
      <c r="Z30" s="926"/>
    </row>
    <row r="31" spans="1:26" ht="13.8">
      <c r="A31" s="782">
        <v>9</v>
      </c>
      <c r="B31" s="782" t="s">
        <v>44</v>
      </c>
      <c r="C31" s="977" t="s">
        <v>45</v>
      </c>
      <c r="D31" s="955" t="s">
        <v>286</v>
      </c>
      <c r="E31" s="962">
        <v>1250</v>
      </c>
      <c r="F31" s="969">
        <v>3641409.9421379999</v>
      </c>
      <c r="G31" s="962">
        <f>3641410*0.03899</f>
        <v>141978.5759</v>
      </c>
      <c r="H31" s="211"/>
      <c r="I31" s="193" t="s">
        <v>165</v>
      </c>
      <c r="J31" s="420">
        <v>2849</v>
      </c>
      <c r="K31" s="420">
        <v>12</v>
      </c>
      <c r="L31" s="420">
        <v>97</v>
      </c>
      <c r="M31" s="420">
        <v>1</v>
      </c>
      <c r="N31" s="420">
        <v>760</v>
      </c>
      <c r="O31" s="420">
        <v>26</v>
      </c>
      <c r="P31" s="426">
        <f t="shared" ref="P31:P33" si="37">SUM(J31:O31)</f>
        <v>3745</v>
      </c>
      <c r="Q31" s="939">
        <f>P33</f>
        <v>3888</v>
      </c>
      <c r="R31" s="211"/>
      <c r="S31" s="471">
        <v>1222059.810812358</v>
      </c>
      <c r="T31" s="399">
        <v>4279.3470092300004</v>
      </c>
      <c r="U31" s="399">
        <v>1425214.77425</v>
      </c>
      <c r="V31" s="399">
        <v>5000</v>
      </c>
      <c r="W31" s="399">
        <v>280639.771496</v>
      </c>
      <c r="X31" s="399">
        <v>5277.4945702639998</v>
      </c>
      <c r="Y31" s="404">
        <f>SUM(S31:X31)</f>
        <v>2942471.1981378519</v>
      </c>
      <c r="Z31" s="914">
        <f>Y33*0.03899</f>
        <v>115964.27397318077</v>
      </c>
    </row>
    <row r="32" spans="1:26" ht="13.8">
      <c r="A32" s="782"/>
      <c r="B32" s="782"/>
      <c r="C32" s="977"/>
      <c r="D32" s="956"/>
      <c r="E32" s="962"/>
      <c r="F32" s="970"/>
      <c r="G32" s="962"/>
      <c r="H32" s="211"/>
      <c r="I32" s="194" t="s">
        <v>174</v>
      </c>
      <c r="J32" s="422">
        <v>43</v>
      </c>
      <c r="K32" s="422">
        <v>0</v>
      </c>
      <c r="L32" s="422">
        <v>0</v>
      </c>
      <c r="M32" s="422">
        <v>0</v>
      </c>
      <c r="N32" s="422">
        <v>0</v>
      </c>
      <c r="O32" s="422">
        <v>100</v>
      </c>
      <c r="P32" s="423">
        <f t="shared" si="37"/>
        <v>143</v>
      </c>
      <c r="Q32" s="939"/>
      <c r="R32" s="211"/>
      <c r="S32" s="463">
        <v>31598.003633590011</v>
      </c>
      <c r="T32" s="400">
        <v>-4.7683715820312498E-13</v>
      </c>
      <c r="U32" s="400">
        <v>0</v>
      </c>
      <c r="V32" s="400">
        <v>0</v>
      </c>
      <c r="W32" s="400">
        <v>0</v>
      </c>
      <c r="X32" s="400">
        <v>136.3374227300005</v>
      </c>
      <c r="Y32" s="401">
        <f t="shared" ref="Y32:Y33" si="38">SUM(S32:X32)</f>
        <v>31734.341056320012</v>
      </c>
      <c r="Z32" s="915"/>
    </row>
    <row r="33" spans="1:26" ht="13.8">
      <c r="A33" s="782"/>
      <c r="B33" s="782"/>
      <c r="C33" s="977"/>
      <c r="D33" s="957"/>
      <c r="E33" s="962"/>
      <c r="F33" s="971"/>
      <c r="G33" s="962"/>
      <c r="H33" s="211"/>
      <c r="I33" s="195" t="s">
        <v>161</v>
      </c>
      <c r="J33" s="424">
        <f>SUM(J31:J32)</f>
        <v>2892</v>
      </c>
      <c r="K33" s="424">
        <f t="shared" ref="K33:O33" si="39">SUM(K31:K32)</f>
        <v>12</v>
      </c>
      <c r="L33" s="424">
        <f t="shared" si="39"/>
        <v>97</v>
      </c>
      <c r="M33" s="424">
        <f t="shared" si="39"/>
        <v>1</v>
      </c>
      <c r="N33" s="424">
        <f t="shared" si="39"/>
        <v>760</v>
      </c>
      <c r="O33" s="424">
        <f t="shared" si="39"/>
        <v>126</v>
      </c>
      <c r="P33" s="425">
        <f t="shared" si="37"/>
        <v>3888</v>
      </c>
      <c r="Q33" s="939"/>
      <c r="R33" s="211"/>
      <c r="S33" s="466">
        <f>SUM(S31:S32)</f>
        <v>1253657.814445948</v>
      </c>
      <c r="T33" s="402">
        <f t="shared" ref="T33:X33" si="40">SUM(T31:T32)</f>
        <v>4279.3470092299995</v>
      </c>
      <c r="U33" s="402">
        <f t="shared" si="40"/>
        <v>1425214.77425</v>
      </c>
      <c r="V33" s="402">
        <f t="shared" si="40"/>
        <v>5000</v>
      </c>
      <c r="W33" s="402">
        <f t="shared" si="40"/>
        <v>280639.771496</v>
      </c>
      <c r="X33" s="402">
        <f t="shared" si="40"/>
        <v>5413.8319929939998</v>
      </c>
      <c r="Y33" s="403">
        <f t="shared" si="38"/>
        <v>2974205.5391941722</v>
      </c>
      <c r="Z33" s="916"/>
    </row>
    <row r="34" spans="1:26" ht="13.8">
      <c r="A34" s="784">
        <v>10</v>
      </c>
      <c r="B34" s="784" t="s">
        <v>48</v>
      </c>
      <c r="C34" s="976" t="s">
        <v>212</v>
      </c>
      <c r="D34" s="952" t="s">
        <v>7</v>
      </c>
      <c r="E34" s="961">
        <v>63261</v>
      </c>
      <c r="F34" s="961">
        <v>50250000</v>
      </c>
      <c r="G34" s="961">
        <v>50250000</v>
      </c>
      <c r="H34" s="211"/>
      <c r="I34" s="116" t="s">
        <v>165</v>
      </c>
      <c r="J34" s="414"/>
      <c r="K34" s="414"/>
      <c r="L34" s="414"/>
      <c r="M34" s="414"/>
      <c r="N34" s="414"/>
      <c r="O34" s="414"/>
      <c r="P34" s="415">
        <f t="shared" si="4"/>
        <v>0</v>
      </c>
      <c r="Q34" s="938"/>
      <c r="R34" s="211"/>
      <c r="S34" s="456"/>
      <c r="T34" s="387"/>
      <c r="U34" s="387"/>
      <c r="V34" s="387"/>
      <c r="W34" s="387"/>
      <c r="X34" s="387"/>
      <c r="Y34" s="388">
        <f t="shared" si="5"/>
        <v>0</v>
      </c>
      <c r="Z34" s="917">
        <v>8777554</v>
      </c>
    </row>
    <row r="35" spans="1:26" ht="13.8">
      <c r="A35" s="784"/>
      <c r="B35" s="784"/>
      <c r="C35" s="976"/>
      <c r="D35" s="953"/>
      <c r="E35" s="961"/>
      <c r="F35" s="961"/>
      <c r="G35" s="961"/>
      <c r="H35" s="211"/>
      <c r="I35" s="138" t="s">
        <v>174</v>
      </c>
      <c r="J35" s="416"/>
      <c r="K35" s="416"/>
      <c r="L35" s="416"/>
      <c r="M35" s="416"/>
      <c r="N35" s="416"/>
      <c r="O35" s="416"/>
      <c r="P35" s="417">
        <f t="shared" si="4"/>
        <v>0</v>
      </c>
      <c r="Q35" s="938"/>
      <c r="R35" s="211"/>
      <c r="S35" s="457"/>
      <c r="T35" s="389"/>
      <c r="U35" s="389"/>
      <c r="V35" s="389"/>
      <c r="W35" s="389"/>
      <c r="X35" s="389"/>
      <c r="Y35" s="390">
        <f t="shared" si="5"/>
        <v>0</v>
      </c>
      <c r="Z35" s="918"/>
    </row>
    <row r="36" spans="1:26" ht="13.8">
      <c r="A36" s="784"/>
      <c r="B36" s="784"/>
      <c r="C36" s="976"/>
      <c r="D36" s="954"/>
      <c r="E36" s="961"/>
      <c r="F36" s="961"/>
      <c r="G36" s="961"/>
      <c r="H36" s="211"/>
      <c r="I36" s="117" t="s">
        <v>161</v>
      </c>
      <c r="J36" s="418">
        <f>SUM(J34:J35)</f>
        <v>0</v>
      </c>
      <c r="K36" s="418">
        <f t="shared" ref="K36" si="41">SUM(K34:K35)</f>
        <v>0</v>
      </c>
      <c r="L36" s="418">
        <f t="shared" ref="L36" si="42">SUM(L34:L35)</f>
        <v>0</v>
      </c>
      <c r="M36" s="418">
        <f t="shared" ref="M36" si="43">SUM(M34:M35)</f>
        <v>0</v>
      </c>
      <c r="N36" s="418">
        <f t="shared" ref="N36" si="44">SUM(N34:N35)</f>
        <v>0</v>
      </c>
      <c r="O36" s="418">
        <f t="shared" ref="O36" si="45">SUM(O34:O35)</f>
        <v>0</v>
      </c>
      <c r="P36" s="419">
        <f t="shared" si="4"/>
        <v>0</v>
      </c>
      <c r="Q36" s="938"/>
      <c r="R36" s="211"/>
      <c r="S36" s="458">
        <f>SUM(S34:S35)</f>
        <v>0</v>
      </c>
      <c r="T36" s="391">
        <f t="shared" ref="T36" si="46">SUM(T34:T35)</f>
        <v>0</v>
      </c>
      <c r="U36" s="391">
        <f t="shared" ref="U36" si="47">SUM(U34:U35)</f>
        <v>0</v>
      </c>
      <c r="V36" s="391">
        <f t="shared" ref="V36" si="48">SUM(V34:V35)</f>
        <v>0</v>
      </c>
      <c r="W36" s="391">
        <f t="shared" ref="W36" si="49">SUM(W34:W35)</f>
        <v>0</v>
      </c>
      <c r="X36" s="391">
        <f t="shared" ref="X36" si="50">SUM(X34:X35)</f>
        <v>0</v>
      </c>
      <c r="Y36" s="392">
        <f t="shared" si="5"/>
        <v>0</v>
      </c>
      <c r="Z36" s="926"/>
    </row>
    <row r="37" spans="1:26" ht="13.8">
      <c r="A37" s="782">
        <v>11</v>
      </c>
      <c r="B37" s="782" t="s">
        <v>52</v>
      </c>
      <c r="C37" s="977" t="s">
        <v>53</v>
      </c>
      <c r="D37" s="955" t="s">
        <v>298</v>
      </c>
      <c r="E37" s="962">
        <v>16984.099999999999</v>
      </c>
      <c r="F37" s="962">
        <v>42310546.748380996</v>
      </c>
      <c r="G37" s="962">
        <f>42310547*0.134171</f>
        <v>5676848.4015370002</v>
      </c>
      <c r="H37" s="211"/>
      <c r="I37" s="193" t="s">
        <v>165</v>
      </c>
      <c r="J37" s="408">
        <v>475</v>
      </c>
      <c r="K37" s="408">
        <v>1125</v>
      </c>
      <c r="L37" s="408">
        <v>18</v>
      </c>
      <c r="M37" s="408">
        <v>56</v>
      </c>
      <c r="N37" s="408">
        <v>1970</v>
      </c>
      <c r="O37" s="408">
        <v>0</v>
      </c>
      <c r="P37" s="409">
        <f t="shared" ref="P37:P39" si="51">SUM(J37:O37)</f>
        <v>3644</v>
      </c>
      <c r="Q37" s="948">
        <f>P39</f>
        <v>5482</v>
      </c>
      <c r="R37" s="211"/>
      <c r="S37" s="472">
        <v>2425269.7441375251</v>
      </c>
      <c r="T37" s="393">
        <v>1414995.8888340264</v>
      </c>
      <c r="U37" s="393">
        <v>777722.65580655599</v>
      </c>
      <c r="V37" s="393">
        <v>33895.269460614138</v>
      </c>
      <c r="W37" s="393">
        <v>3058633.075500696</v>
      </c>
      <c r="X37" s="393">
        <v>0</v>
      </c>
      <c r="Y37" s="394">
        <f t="shared" ref="Y37:Y39" si="52">SUM(S37:X37)</f>
        <v>7710516.6337394174</v>
      </c>
      <c r="Z37" s="923">
        <f>Y39*0.134171</f>
        <v>1063988.3562536933</v>
      </c>
    </row>
    <row r="38" spans="1:26" ht="13.8">
      <c r="A38" s="782"/>
      <c r="B38" s="782"/>
      <c r="C38" s="977"/>
      <c r="D38" s="956"/>
      <c r="E38" s="962"/>
      <c r="F38" s="962"/>
      <c r="G38" s="962"/>
      <c r="H38" s="211"/>
      <c r="I38" s="194" t="s">
        <v>174</v>
      </c>
      <c r="J38" s="410">
        <v>1718</v>
      </c>
      <c r="K38" s="410">
        <v>70</v>
      </c>
      <c r="L38" s="410">
        <v>4</v>
      </c>
      <c r="M38" s="410">
        <v>0</v>
      </c>
      <c r="N38" s="410">
        <v>46</v>
      </c>
      <c r="O38" s="410">
        <v>0</v>
      </c>
      <c r="P38" s="411">
        <f t="shared" si="51"/>
        <v>1838</v>
      </c>
      <c r="Q38" s="935"/>
      <c r="R38" s="211"/>
      <c r="S38" s="473">
        <v>185355.70215907035</v>
      </c>
      <c r="T38" s="395">
        <v>25200.425950140736</v>
      </c>
      <c r="U38" s="395">
        <v>4118.8649999999998</v>
      </c>
      <c r="V38" s="395">
        <v>0</v>
      </c>
      <c r="W38" s="395">
        <v>4900.2428824855006</v>
      </c>
      <c r="X38" s="395">
        <v>0</v>
      </c>
      <c r="Y38" s="396">
        <f t="shared" si="52"/>
        <v>219575.23599169659</v>
      </c>
      <c r="Z38" s="924"/>
    </row>
    <row r="39" spans="1:26" ht="13.8">
      <c r="A39" s="782"/>
      <c r="B39" s="782"/>
      <c r="C39" s="977"/>
      <c r="D39" s="957"/>
      <c r="E39" s="962"/>
      <c r="F39" s="962"/>
      <c r="G39" s="962"/>
      <c r="H39" s="211"/>
      <c r="I39" s="195" t="s">
        <v>161</v>
      </c>
      <c r="J39" s="412">
        <f>SUM(J37:J38)</f>
        <v>2193</v>
      </c>
      <c r="K39" s="412">
        <f t="shared" ref="K39:O39" si="53">SUM(K37:K38)</f>
        <v>1195</v>
      </c>
      <c r="L39" s="412">
        <f t="shared" si="53"/>
        <v>22</v>
      </c>
      <c r="M39" s="412">
        <f t="shared" si="53"/>
        <v>56</v>
      </c>
      <c r="N39" s="412">
        <f t="shared" si="53"/>
        <v>2016</v>
      </c>
      <c r="O39" s="412">
        <f t="shared" si="53"/>
        <v>0</v>
      </c>
      <c r="P39" s="413">
        <f t="shared" si="51"/>
        <v>5482</v>
      </c>
      <c r="Q39" s="936"/>
      <c r="R39" s="211"/>
      <c r="S39" s="455">
        <f>SUM(S37:S38)</f>
        <v>2610625.4462965955</v>
      </c>
      <c r="T39" s="397">
        <f t="shared" ref="T39:X39" si="54">SUM(T37:T38)</f>
        <v>1440196.3147841671</v>
      </c>
      <c r="U39" s="397">
        <f t="shared" si="54"/>
        <v>781841.52080655599</v>
      </c>
      <c r="V39" s="397">
        <f t="shared" si="54"/>
        <v>33895.269460614138</v>
      </c>
      <c r="W39" s="397">
        <f t="shared" si="54"/>
        <v>3063533.3183831815</v>
      </c>
      <c r="X39" s="397">
        <f t="shared" si="54"/>
        <v>0</v>
      </c>
      <c r="Y39" s="398">
        <f t="shared" si="52"/>
        <v>7930091.8697311133</v>
      </c>
      <c r="Z39" s="925"/>
    </row>
    <row r="40" spans="1:26" ht="13.8">
      <c r="A40" s="804">
        <v>12</v>
      </c>
      <c r="B40" s="804" t="s">
        <v>57</v>
      </c>
      <c r="C40" s="979" t="s">
        <v>58</v>
      </c>
      <c r="D40" s="958" t="s">
        <v>7</v>
      </c>
      <c r="E40" s="968">
        <v>9207</v>
      </c>
      <c r="F40" s="961">
        <v>29228835</v>
      </c>
      <c r="G40" s="961">
        <v>29228835</v>
      </c>
      <c r="H40" s="211"/>
      <c r="I40" s="256" t="s">
        <v>165</v>
      </c>
      <c r="J40" s="414">
        <v>1509</v>
      </c>
      <c r="K40" s="414">
        <v>2810</v>
      </c>
      <c r="L40" s="414">
        <v>476</v>
      </c>
      <c r="M40" s="414">
        <v>0</v>
      </c>
      <c r="N40" s="414">
        <v>2128</v>
      </c>
      <c r="O40" s="414">
        <v>0</v>
      </c>
      <c r="P40" s="415">
        <f t="shared" ref="P40:P42" si="55">SUM(J40:O40)</f>
        <v>6923</v>
      </c>
      <c r="Q40" s="938">
        <f>P42</f>
        <v>8660</v>
      </c>
      <c r="R40" s="211"/>
      <c r="S40" s="456">
        <v>626007.22683403606</v>
      </c>
      <c r="T40" s="387">
        <v>110545.961038366</v>
      </c>
      <c r="U40" s="387">
        <v>1030232.07441888</v>
      </c>
      <c r="V40" s="387">
        <v>0</v>
      </c>
      <c r="W40" s="387">
        <v>485872.82766044</v>
      </c>
      <c r="X40" s="387">
        <v>0</v>
      </c>
      <c r="Y40" s="388">
        <f t="shared" ref="Y40:Y42" si="56">SUM(S40:X40)</f>
        <v>2252658.089951722</v>
      </c>
      <c r="Z40" s="917">
        <f>Y42</f>
        <v>2261847.5086687189</v>
      </c>
    </row>
    <row r="41" spans="1:26" ht="13.8">
      <c r="A41" s="804"/>
      <c r="B41" s="804"/>
      <c r="C41" s="979"/>
      <c r="D41" s="959"/>
      <c r="E41" s="968"/>
      <c r="F41" s="961"/>
      <c r="G41" s="961"/>
      <c r="H41" s="211"/>
      <c r="I41" s="257" t="s">
        <v>174</v>
      </c>
      <c r="J41" s="416">
        <v>1581</v>
      </c>
      <c r="K41" s="416">
        <v>20</v>
      </c>
      <c r="L41" s="416">
        <v>136</v>
      </c>
      <c r="M41" s="416">
        <v>0</v>
      </c>
      <c r="N41" s="416">
        <v>0</v>
      </c>
      <c r="O41" s="416">
        <v>0</v>
      </c>
      <c r="P41" s="417">
        <f t="shared" si="55"/>
        <v>1737</v>
      </c>
      <c r="Q41" s="938"/>
      <c r="R41" s="211"/>
      <c r="S41" s="457">
        <v>2463.076407434</v>
      </c>
      <c r="T41" s="389">
        <v>885.34230956299996</v>
      </c>
      <c r="U41" s="389">
        <v>5841</v>
      </c>
      <c r="V41" s="389">
        <v>0</v>
      </c>
      <c r="W41" s="389">
        <v>0</v>
      </c>
      <c r="X41" s="389">
        <v>0</v>
      </c>
      <c r="Y41" s="390">
        <f t="shared" si="56"/>
        <v>9189.4187169969991</v>
      </c>
      <c r="Z41" s="918"/>
    </row>
    <row r="42" spans="1:26" ht="13.8">
      <c r="A42" s="804"/>
      <c r="B42" s="804"/>
      <c r="C42" s="979"/>
      <c r="D42" s="960"/>
      <c r="E42" s="968"/>
      <c r="F42" s="961"/>
      <c r="G42" s="961"/>
      <c r="H42" s="211"/>
      <c r="I42" s="258" t="s">
        <v>161</v>
      </c>
      <c r="J42" s="418">
        <f>SUM(J40:J41)</f>
        <v>3090</v>
      </c>
      <c r="K42" s="418">
        <f t="shared" ref="K42:O42" si="57">SUM(K40:K41)</f>
        <v>2830</v>
      </c>
      <c r="L42" s="418">
        <f t="shared" si="57"/>
        <v>612</v>
      </c>
      <c r="M42" s="418">
        <v>0</v>
      </c>
      <c r="N42" s="418">
        <f t="shared" si="57"/>
        <v>2128</v>
      </c>
      <c r="O42" s="418">
        <f t="shared" si="57"/>
        <v>0</v>
      </c>
      <c r="P42" s="419">
        <f t="shared" si="55"/>
        <v>8660</v>
      </c>
      <c r="Q42" s="938"/>
      <c r="R42" s="211"/>
      <c r="S42" s="458">
        <v>628470.30324147001</v>
      </c>
      <c r="T42" s="391">
        <v>111431.303347929</v>
      </c>
      <c r="U42" s="391">
        <v>1036073.07441888</v>
      </c>
      <c r="V42" s="391">
        <v>0</v>
      </c>
      <c r="W42" s="391">
        <v>485872.82766044</v>
      </c>
      <c r="X42" s="391">
        <v>0</v>
      </c>
      <c r="Y42" s="392">
        <f t="shared" si="56"/>
        <v>2261847.5086687189</v>
      </c>
      <c r="Z42" s="926"/>
    </row>
    <row r="43" spans="1:26" ht="13.8">
      <c r="A43" s="782">
        <v>13</v>
      </c>
      <c r="B43" s="782" t="s">
        <v>60</v>
      </c>
      <c r="C43" s="977" t="s">
        <v>61</v>
      </c>
      <c r="D43" s="955" t="s">
        <v>7</v>
      </c>
      <c r="E43" s="962">
        <v>9263</v>
      </c>
      <c r="F43" s="962">
        <v>1463060</v>
      </c>
      <c r="G43" s="962">
        <v>1463000</v>
      </c>
      <c r="H43" s="211"/>
      <c r="I43" s="193" t="s">
        <v>165</v>
      </c>
      <c r="J43" s="420"/>
      <c r="K43" s="420"/>
      <c r="L43" s="420"/>
      <c r="M43" s="420"/>
      <c r="N43" s="420"/>
      <c r="O43" s="420"/>
      <c r="P43" s="426">
        <f t="shared" ref="P43:P60" si="58">SUM(J43:O43)</f>
        <v>0</v>
      </c>
      <c r="Q43" s="939"/>
      <c r="R43" s="211"/>
      <c r="S43" s="471"/>
      <c r="T43" s="399"/>
      <c r="U43" s="399"/>
      <c r="V43" s="399"/>
      <c r="W43" s="399"/>
      <c r="X43" s="399"/>
      <c r="Y43" s="404">
        <f t="shared" ref="Y43:Z60" si="59">SUM(S43:X43)</f>
        <v>0</v>
      </c>
      <c r="Z43" s="914">
        <f>Y45</f>
        <v>357000</v>
      </c>
    </row>
    <row r="44" spans="1:26" ht="13.8">
      <c r="A44" s="782"/>
      <c r="B44" s="782"/>
      <c r="C44" s="977"/>
      <c r="D44" s="956"/>
      <c r="E44" s="962"/>
      <c r="F44" s="962"/>
      <c r="G44" s="962"/>
      <c r="H44" s="211"/>
      <c r="I44" s="194" t="s">
        <v>174</v>
      </c>
      <c r="J44" s="422"/>
      <c r="K44" s="422"/>
      <c r="L44" s="422"/>
      <c r="M44" s="422"/>
      <c r="N44" s="422"/>
      <c r="O44" s="422"/>
      <c r="P44" s="423">
        <f t="shared" si="58"/>
        <v>0</v>
      </c>
      <c r="Q44" s="939"/>
      <c r="R44" s="211"/>
      <c r="S44" s="463"/>
      <c r="T44" s="400"/>
      <c r="U44" s="400"/>
      <c r="V44" s="400"/>
      <c r="W44" s="400"/>
      <c r="X44" s="400"/>
      <c r="Y44" s="401">
        <f t="shared" si="59"/>
        <v>0</v>
      </c>
      <c r="Z44" s="915"/>
    </row>
    <row r="45" spans="1:26" ht="13.8">
      <c r="A45" s="782"/>
      <c r="B45" s="782"/>
      <c r="C45" s="977"/>
      <c r="D45" s="957"/>
      <c r="E45" s="962"/>
      <c r="F45" s="962"/>
      <c r="G45" s="962"/>
      <c r="H45" s="211"/>
      <c r="I45" s="195" t="s">
        <v>161</v>
      </c>
      <c r="J45" s="424">
        <f>SUM(J43:J44)</f>
        <v>0</v>
      </c>
      <c r="K45" s="424">
        <f t="shared" ref="K45" si="60">SUM(K43:K44)</f>
        <v>0</v>
      </c>
      <c r="L45" s="424">
        <f t="shared" ref="L45" si="61">SUM(L43:L44)</f>
        <v>0</v>
      </c>
      <c r="M45" s="424">
        <f t="shared" ref="M45" si="62">SUM(M43:M44)</f>
        <v>0</v>
      </c>
      <c r="N45" s="424">
        <f t="shared" ref="N45" si="63">SUM(N43:N44)</f>
        <v>0</v>
      </c>
      <c r="O45" s="424">
        <f t="shared" ref="O45" si="64">SUM(O43:O44)</f>
        <v>0</v>
      </c>
      <c r="P45" s="425">
        <v>7096</v>
      </c>
      <c r="Q45" s="939"/>
      <c r="R45" s="211"/>
      <c r="S45" s="466">
        <f>SUM(S43:S44)</f>
        <v>0</v>
      </c>
      <c r="T45" s="402">
        <f t="shared" ref="T45" si="65">SUM(T43:T44)</f>
        <v>0</v>
      </c>
      <c r="U45" s="402">
        <f>SUM(U43:U44)</f>
        <v>0</v>
      </c>
      <c r="V45" s="402">
        <f t="shared" ref="V45" si="66">SUM(V43:V44)</f>
        <v>0</v>
      </c>
      <c r="W45" s="402">
        <f t="shared" ref="W45" si="67">SUM(W43:W44)</f>
        <v>0</v>
      </c>
      <c r="X45" s="402">
        <f t="shared" ref="X45" si="68">SUM(X43:X44)</f>
        <v>0</v>
      </c>
      <c r="Y45" s="403">
        <v>357000</v>
      </c>
      <c r="Z45" s="916"/>
    </row>
    <row r="46" spans="1:26" ht="13.8">
      <c r="A46" s="784">
        <v>14</v>
      </c>
      <c r="B46" s="784" t="s">
        <v>64</v>
      </c>
      <c r="C46" s="976" t="s">
        <v>65</v>
      </c>
      <c r="D46" s="952" t="s">
        <v>7</v>
      </c>
      <c r="E46" s="961">
        <v>27951</v>
      </c>
      <c r="F46" s="961">
        <v>92369807</v>
      </c>
      <c r="G46" s="961">
        <v>92369807</v>
      </c>
      <c r="H46" s="211"/>
      <c r="I46" s="116" t="s">
        <v>165</v>
      </c>
      <c r="J46" s="414">
        <v>1209</v>
      </c>
      <c r="K46" s="414">
        <v>25806</v>
      </c>
      <c r="L46" s="414">
        <v>441</v>
      </c>
      <c r="M46" s="414">
        <v>0</v>
      </c>
      <c r="N46" s="414">
        <v>21661</v>
      </c>
      <c r="O46" s="414">
        <v>52388</v>
      </c>
      <c r="P46" s="415">
        <f t="shared" si="58"/>
        <v>101505</v>
      </c>
      <c r="Q46" s="938">
        <f>P48</f>
        <v>131532</v>
      </c>
      <c r="R46" s="211"/>
      <c r="S46" s="456">
        <v>1977877.58</v>
      </c>
      <c r="T46" s="387">
        <v>1239717.26</v>
      </c>
      <c r="U46" s="387">
        <v>1786793.67</v>
      </c>
      <c r="V46" s="387">
        <v>0</v>
      </c>
      <c r="W46" s="387">
        <v>1506016.55</v>
      </c>
      <c r="X46" s="387">
        <v>18752.27</v>
      </c>
      <c r="Y46" s="388">
        <f t="shared" si="59"/>
        <v>6529157.3299999991</v>
      </c>
      <c r="Z46" s="917">
        <f>Y48</f>
        <v>6558766.9800000014</v>
      </c>
    </row>
    <row r="47" spans="1:26" ht="13.8">
      <c r="A47" s="784"/>
      <c r="B47" s="784"/>
      <c r="C47" s="976"/>
      <c r="D47" s="953"/>
      <c r="E47" s="961"/>
      <c r="F47" s="961"/>
      <c r="G47" s="961"/>
      <c r="H47" s="211"/>
      <c r="I47" s="138" t="s">
        <v>174</v>
      </c>
      <c r="J47" s="416">
        <v>162</v>
      </c>
      <c r="K47" s="416">
        <v>255</v>
      </c>
      <c r="L47" s="416">
        <v>827</v>
      </c>
      <c r="M47" s="416">
        <v>0</v>
      </c>
      <c r="N47" s="416">
        <v>28753</v>
      </c>
      <c r="O47" s="416">
        <v>30</v>
      </c>
      <c r="P47" s="417">
        <f t="shared" si="58"/>
        <v>30027</v>
      </c>
      <c r="Q47" s="938"/>
      <c r="R47" s="211"/>
      <c r="S47" s="457">
        <v>20738.54</v>
      </c>
      <c r="T47" s="389">
        <v>2397.0300000000002</v>
      </c>
      <c r="U47" s="389">
        <v>924.56</v>
      </c>
      <c r="V47" s="389">
        <v>0</v>
      </c>
      <c r="W47" s="389">
        <v>5137.3500000000004</v>
      </c>
      <c r="X47" s="389">
        <v>412.17</v>
      </c>
      <c r="Y47" s="390">
        <f t="shared" si="59"/>
        <v>29609.65</v>
      </c>
      <c r="Z47" s="918"/>
    </row>
    <row r="48" spans="1:26" ht="13.8">
      <c r="A48" s="784"/>
      <c r="B48" s="784"/>
      <c r="C48" s="976"/>
      <c r="D48" s="954"/>
      <c r="E48" s="961"/>
      <c r="F48" s="961"/>
      <c r="G48" s="961"/>
      <c r="H48" s="211"/>
      <c r="I48" s="117" t="s">
        <v>161</v>
      </c>
      <c r="J48" s="418">
        <v>1371</v>
      </c>
      <c r="K48" s="418">
        <v>26061</v>
      </c>
      <c r="L48" s="418">
        <v>1268</v>
      </c>
      <c r="M48" s="418">
        <v>0</v>
      </c>
      <c r="N48" s="418">
        <v>50414</v>
      </c>
      <c r="O48" s="418">
        <v>52418</v>
      </c>
      <c r="P48" s="419">
        <f t="shared" si="58"/>
        <v>131532</v>
      </c>
      <c r="Q48" s="938"/>
      <c r="R48" s="211"/>
      <c r="S48" s="458">
        <v>1998616.12</v>
      </c>
      <c r="T48" s="391">
        <v>1242114.29</v>
      </c>
      <c r="U48" s="391">
        <v>1787718.23</v>
      </c>
      <c r="V48" s="391">
        <v>0</v>
      </c>
      <c r="W48" s="391">
        <v>1511153.9</v>
      </c>
      <c r="X48" s="391">
        <v>19164.439999999999</v>
      </c>
      <c r="Y48" s="392">
        <f t="shared" si="59"/>
        <v>6558766.9800000014</v>
      </c>
      <c r="Z48" s="926"/>
    </row>
    <row r="49" spans="1:26" ht="13.8">
      <c r="A49" s="782">
        <v>15</v>
      </c>
      <c r="B49" s="782" t="s">
        <v>67</v>
      </c>
      <c r="C49" s="977" t="s">
        <v>68</v>
      </c>
      <c r="D49" s="955" t="s">
        <v>7</v>
      </c>
      <c r="E49" s="962">
        <v>5281</v>
      </c>
      <c r="F49" s="962">
        <v>30773</v>
      </c>
      <c r="G49" s="962">
        <v>30773</v>
      </c>
      <c r="H49" s="211"/>
      <c r="I49" s="384" t="s">
        <v>165</v>
      </c>
      <c r="J49" s="408">
        <v>199</v>
      </c>
      <c r="K49" s="408">
        <v>0</v>
      </c>
      <c r="L49" s="408">
        <v>28</v>
      </c>
      <c r="M49" s="408">
        <v>0</v>
      </c>
      <c r="N49" s="408">
        <v>12</v>
      </c>
      <c r="O49" s="408">
        <v>1</v>
      </c>
      <c r="P49" s="409">
        <f t="shared" ref="P49:P51" si="69">SUM(J49:O49)</f>
        <v>240</v>
      </c>
      <c r="Q49" s="942">
        <f>P51</f>
        <v>959</v>
      </c>
      <c r="R49" s="211"/>
      <c r="S49" s="472">
        <v>45026.287291793604</v>
      </c>
      <c r="T49" s="393">
        <v>0</v>
      </c>
      <c r="U49" s="393">
        <v>582.74</v>
      </c>
      <c r="V49" s="393">
        <v>0</v>
      </c>
      <c r="W49" s="393">
        <v>955.5</v>
      </c>
      <c r="X49" s="393">
        <v>10.215441500000001</v>
      </c>
      <c r="Y49" s="394">
        <f t="shared" ref="Y49:Y51" si="70">SUM(S49:X49)</f>
        <v>46574.742733293599</v>
      </c>
      <c r="Z49" s="923">
        <f>Y51</f>
        <v>46918.583352403599</v>
      </c>
    </row>
    <row r="50" spans="1:26" ht="13.8">
      <c r="A50" s="782"/>
      <c r="B50" s="782"/>
      <c r="C50" s="977"/>
      <c r="D50" s="956"/>
      <c r="E50" s="962"/>
      <c r="F50" s="962"/>
      <c r="G50" s="962"/>
      <c r="H50" s="211"/>
      <c r="I50" s="385" t="s">
        <v>174</v>
      </c>
      <c r="J50" s="410">
        <v>719</v>
      </c>
      <c r="K50" s="410">
        <v>0</v>
      </c>
      <c r="L50" s="410">
        <v>0</v>
      </c>
      <c r="M50" s="410">
        <v>0</v>
      </c>
      <c r="N50" s="410">
        <v>0</v>
      </c>
      <c r="O50" s="410">
        <v>0</v>
      </c>
      <c r="P50" s="411">
        <f t="shared" si="69"/>
        <v>719</v>
      </c>
      <c r="Q50" s="942"/>
      <c r="R50" s="211"/>
      <c r="S50" s="473">
        <v>343.84061911000003</v>
      </c>
      <c r="T50" s="395">
        <v>0</v>
      </c>
      <c r="U50" s="395">
        <v>0</v>
      </c>
      <c r="V50" s="395">
        <v>0</v>
      </c>
      <c r="W50" s="395">
        <v>0</v>
      </c>
      <c r="X50" s="395">
        <v>0</v>
      </c>
      <c r="Y50" s="396">
        <f t="shared" si="70"/>
        <v>343.84061911000003</v>
      </c>
      <c r="Z50" s="924"/>
    </row>
    <row r="51" spans="1:26" ht="13.8">
      <c r="A51" s="782"/>
      <c r="B51" s="782"/>
      <c r="C51" s="977"/>
      <c r="D51" s="957"/>
      <c r="E51" s="962"/>
      <c r="F51" s="962"/>
      <c r="G51" s="962"/>
      <c r="H51" s="211"/>
      <c r="I51" s="386" t="s">
        <v>161</v>
      </c>
      <c r="J51" s="412">
        <f>SUM(J49:J50)</f>
        <v>918</v>
      </c>
      <c r="K51" s="412">
        <f t="shared" ref="K51:O51" si="71">SUM(K49:K50)</f>
        <v>0</v>
      </c>
      <c r="L51" s="412">
        <f t="shared" si="71"/>
        <v>28</v>
      </c>
      <c r="M51" s="412">
        <f t="shared" si="71"/>
        <v>0</v>
      </c>
      <c r="N51" s="412">
        <f>SUM(N49:N50)</f>
        <v>12</v>
      </c>
      <c r="O51" s="412">
        <f t="shared" si="71"/>
        <v>1</v>
      </c>
      <c r="P51" s="413">
        <f t="shared" si="69"/>
        <v>959</v>
      </c>
      <c r="Q51" s="942"/>
      <c r="R51" s="211"/>
      <c r="S51" s="455">
        <f>SUM(S49:S50)</f>
        <v>45370.127910903604</v>
      </c>
      <c r="T51" s="397">
        <f t="shared" ref="T51:X51" si="72">SUM(T49:T50)</f>
        <v>0</v>
      </c>
      <c r="U51" s="397">
        <f t="shared" si="72"/>
        <v>582.74</v>
      </c>
      <c r="V51" s="397">
        <f t="shared" si="72"/>
        <v>0</v>
      </c>
      <c r="W51" s="397">
        <f t="shared" si="72"/>
        <v>955.5</v>
      </c>
      <c r="X51" s="397">
        <f t="shared" si="72"/>
        <v>10.215441500000001</v>
      </c>
      <c r="Y51" s="398">
        <f t="shared" si="70"/>
        <v>46918.583352403599</v>
      </c>
      <c r="Z51" s="925"/>
    </row>
    <row r="52" spans="1:26" ht="13.8">
      <c r="A52" s="784">
        <v>16</v>
      </c>
      <c r="B52" s="784" t="s">
        <v>72</v>
      </c>
      <c r="C52" s="976" t="s">
        <v>73</v>
      </c>
      <c r="D52" s="952" t="s">
        <v>282</v>
      </c>
      <c r="E52" s="961">
        <v>232.99799999999999</v>
      </c>
      <c r="F52" s="961">
        <v>429579.87025624001</v>
      </c>
      <c r="G52" s="961">
        <f>429580*0.1348</f>
        <v>57907.383999999998</v>
      </c>
      <c r="H52" s="211"/>
      <c r="I52" s="377" t="s">
        <v>165</v>
      </c>
      <c r="J52" s="429">
        <v>787</v>
      </c>
      <c r="K52" s="429">
        <v>0</v>
      </c>
      <c r="L52" s="429">
        <v>37</v>
      </c>
      <c r="M52" s="429">
        <v>0</v>
      </c>
      <c r="N52" s="429">
        <v>59</v>
      </c>
      <c r="O52" s="429">
        <v>2</v>
      </c>
      <c r="P52" s="430">
        <f t="shared" ref="P52:P54" si="73">SUM(J52:O52)</f>
        <v>885</v>
      </c>
      <c r="Q52" s="941">
        <f>P54</f>
        <v>885</v>
      </c>
      <c r="R52" s="211"/>
      <c r="S52" s="523">
        <v>276420.78220804001</v>
      </c>
      <c r="T52" s="524">
        <v>0</v>
      </c>
      <c r="U52" s="524">
        <v>132693.97182278999</v>
      </c>
      <c r="V52" s="524">
        <v>0</v>
      </c>
      <c r="W52" s="524">
        <v>60.126362499999999</v>
      </c>
      <c r="X52" s="524">
        <v>4.9364672599999997</v>
      </c>
      <c r="Y52" s="525">
        <f t="shared" ref="Y52:Y54" si="74">SUM(S52:X52)</f>
        <v>409179.81686059001</v>
      </c>
      <c r="Z52" s="930">
        <f>409180*0.1348</f>
        <v>55157.464</v>
      </c>
    </row>
    <row r="53" spans="1:26" ht="13.8">
      <c r="A53" s="784"/>
      <c r="B53" s="784"/>
      <c r="C53" s="976"/>
      <c r="D53" s="953"/>
      <c r="E53" s="961"/>
      <c r="F53" s="961"/>
      <c r="G53" s="961"/>
      <c r="H53" s="211"/>
      <c r="I53" s="378" t="s">
        <v>174</v>
      </c>
      <c r="J53" s="431">
        <v>0</v>
      </c>
      <c r="K53" s="431">
        <v>0</v>
      </c>
      <c r="L53" s="431">
        <v>0</v>
      </c>
      <c r="M53" s="431">
        <v>0</v>
      </c>
      <c r="N53" s="431">
        <v>0</v>
      </c>
      <c r="O53" s="431">
        <v>0</v>
      </c>
      <c r="P53" s="432">
        <f t="shared" si="73"/>
        <v>0</v>
      </c>
      <c r="Q53" s="941"/>
      <c r="R53" s="211"/>
      <c r="S53" s="526">
        <v>0</v>
      </c>
      <c r="T53" s="527">
        <v>0</v>
      </c>
      <c r="U53" s="527">
        <v>0</v>
      </c>
      <c r="V53" s="527">
        <v>0</v>
      </c>
      <c r="W53" s="527">
        <v>0</v>
      </c>
      <c r="X53" s="527">
        <v>0</v>
      </c>
      <c r="Y53" s="528">
        <f t="shared" si="74"/>
        <v>0</v>
      </c>
      <c r="Z53" s="931"/>
    </row>
    <row r="54" spans="1:26" ht="13.8">
      <c r="A54" s="784"/>
      <c r="B54" s="784"/>
      <c r="C54" s="976"/>
      <c r="D54" s="954"/>
      <c r="E54" s="961"/>
      <c r="F54" s="961"/>
      <c r="G54" s="961"/>
      <c r="H54" s="211"/>
      <c r="I54" s="379" t="s">
        <v>161</v>
      </c>
      <c r="J54" s="433">
        <f>SUM(J52:J53)</f>
        <v>787</v>
      </c>
      <c r="K54" s="433">
        <f t="shared" ref="K54:O54" si="75">SUM(K52:K53)</f>
        <v>0</v>
      </c>
      <c r="L54" s="433">
        <f t="shared" si="75"/>
        <v>37</v>
      </c>
      <c r="M54" s="433">
        <f t="shared" si="75"/>
        <v>0</v>
      </c>
      <c r="N54" s="433">
        <f t="shared" si="75"/>
        <v>59</v>
      </c>
      <c r="O54" s="433">
        <f t="shared" si="75"/>
        <v>2</v>
      </c>
      <c r="P54" s="434">
        <f t="shared" si="73"/>
        <v>885</v>
      </c>
      <c r="Q54" s="941"/>
      <c r="R54" s="211"/>
      <c r="S54" s="529">
        <f>SUM(S52:S53)</f>
        <v>276420.78220804001</v>
      </c>
      <c r="T54" s="530">
        <f t="shared" ref="T54:X54" si="76">SUM(T52:T53)</f>
        <v>0</v>
      </c>
      <c r="U54" s="530">
        <f t="shared" si="76"/>
        <v>132693.97182278999</v>
      </c>
      <c r="V54" s="530">
        <f t="shared" si="76"/>
        <v>0</v>
      </c>
      <c r="W54" s="530">
        <f t="shared" si="76"/>
        <v>60.126362499999999</v>
      </c>
      <c r="X54" s="530">
        <f t="shared" si="76"/>
        <v>4.9364672599999997</v>
      </c>
      <c r="Y54" s="531">
        <f t="shared" si="74"/>
        <v>409179.81686059001</v>
      </c>
      <c r="Z54" s="932"/>
    </row>
    <row r="55" spans="1:26" ht="13.8">
      <c r="A55" s="782">
        <v>17</v>
      </c>
      <c r="B55" s="782" t="s">
        <v>77</v>
      </c>
      <c r="C55" s="977" t="s">
        <v>78</v>
      </c>
      <c r="D55" s="955" t="s">
        <v>290</v>
      </c>
      <c r="E55" s="962">
        <v>526</v>
      </c>
      <c r="F55" s="962">
        <v>222000</v>
      </c>
      <c r="G55" s="962">
        <f>222000*0.003137</f>
        <v>696.41399999999999</v>
      </c>
      <c r="H55" s="211"/>
      <c r="I55" s="384" t="s">
        <v>165</v>
      </c>
      <c r="J55" s="420">
        <v>10783</v>
      </c>
      <c r="K55" s="420">
        <v>1258</v>
      </c>
      <c r="L55" s="420">
        <v>227</v>
      </c>
      <c r="M55" s="420" t="s">
        <v>332</v>
      </c>
      <c r="N55" s="420">
        <v>333</v>
      </c>
      <c r="O55" s="420">
        <v>47</v>
      </c>
      <c r="P55" s="426">
        <f t="shared" si="58"/>
        <v>12648</v>
      </c>
      <c r="Q55" s="939">
        <f>P57</f>
        <v>22661</v>
      </c>
      <c r="R55" s="211"/>
      <c r="S55" s="471">
        <v>10582021</v>
      </c>
      <c r="T55" s="399">
        <v>4957753</v>
      </c>
      <c r="U55" s="399">
        <v>25534553</v>
      </c>
      <c r="V55" s="399">
        <v>0</v>
      </c>
      <c r="W55" s="399">
        <v>1040053</v>
      </c>
      <c r="X55" s="399">
        <v>1218278</v>
      </c>
      <c r="Y55" s="404">
        <f t="shared" si="59"/>
        <v>43332658</v>
      </c>
      <c r="Z55" s="914">
        <f>Y57*0.003137</f>
        <v>137324.91987499999</v>
      </c>
    </row>
    <row r="56" spans="1:26" ht="13.8">
      <c r="A56" s="782"/>
      <c r="B56" s="782"/>
      <c r="C56" s="977"/>
      <c r="D56" s="956"/>
      <c r="E56" s="962"/>
      <c r="F56" s="962"/>
      <c r="G56" s="962"/>
      <c r="H56" s="211"/>
      <c r="I56" s="385" t="s">
        <v>174</v>
      </c>
      <c r="J56" s="422">
        <v>8265</v>
      </c>
      <c r="K56" s="422" t="s">
        <v>332</v>
      </c>
      <c r="L56" s="422" t="s">
        <v>332</v>
      </c>
      <c r="M56" s="422" t="s">
        <v>332</v>
      </c>
      <c r="N56" s="422">
        <v>1748</v>
      </c>
      <c r="O56" s="422" t="s">
        <v>332</v>
      </c>
      <c r="P56" s="423">
        <f t="shared" si="58"/>
        <v>10013</v>
      </c>
      <c r="Q56" s="939"/>
      <c r="R56" s="211"/>
      <c r="S56" s="463">
        <v>6198</v>
      </c>
      <c r="T56" s="400">
        <v>0</v>
      </c>
      <c r="U56" s="400">
        <v>0</v>
      </c>
      <c r="V56" s="400">
        <v>0</v>
      </c>
      <c r="W56" s="400">
        <v>437019</v>
      </c>
      <c r="X56" s="400">
        <v>0</v>
      </c>
      <c r="Y56" s="401">
        <f t="shared" si="59"/>
        <v>443217</v>
      </c>
      <c r="Z56" s="915"/>
    </row>
    <row r="57" spans="1:26" ht="13.8">
      <c r="A57" s="782"/>
      <c r="B57" s="782"/>
      <c r="C57" s="977"/>
      <c r="D57" s="957"/>
      <c r="E57" s="962"/>
      <c r="F57" s="962"/>
      <c r="G57" s="962"/>
      <c r="H57" s="211"/>
      <c r="I57" s="386" t="s">
        <v>161</v>
      </c>
      <c r="J57" s="424">
        <f>SUM(J55:J56)</f>
        <v>19048</v>
      </c>
      <c r="K57" s="424">
        <f t="shared" ref="K57:O57" si="77">SUM(K55:K56)</f>
        <v>1258</v>
      </c>
      <c r="L57" s="424">
        <f t="shared" si="77"/>
        <v>227</v>
      </c>
      <c r="M57" s="424">
        <f t="shared" si="77"/>
        <v>0</v>
      </c>
      <c r="N57" s="424">
        <f t="shared" si="77"/>
        <v>2081</v>
      </c>
      <c r="O57" s="424">
        <f t="shared" si="77"/>
        <v>47</v>
      </c>
      <c r="P57" s="425">
        <f t="shared" si="58"/>
        <v>22661</v>
      </c>
      <c r="Q57" s="939"/>
      <c r="R57" s="211"/>
      <c r="S57" s="466">
        <f>SUM(S55:S56)</f>
        <v>10588219</v>
      </c>
      <c r="T57" s="402">
        <f>SUM(T55:T56)</f>
        <v>4957753</v>
      </c>
      <c r="U57" s="402">
        <f>SUM(U55:U56)</f>
        <v>25534553</v>
      </c>
      <c r="V57" s="402">
        <f t="shared" ref="V57" si="78">SUM(V55:V56)</f>
        <v>0</v>
      </c>
      <c r="W57" s="402">
        <f>SUM(W55:W56)</f>
        <v>1477072</v>
      </c>
      <c r="X57" s="402">
        <f>SUM(X55:X56)</f>
        <v>1218278</v>
      </c>
      <c r="Y57" s="403">
        <f t="shared" si="59"/>
        <v>43775875</v>
      </c>
      <c r="Z57" s="916"/>
    </row>
    <row r="58" spans="1:26" ht="13.8">
      <c r="A58" s="949">
        <v>18</v>
      </c>
      <c r="B58" s="949" t="s">
        <v>81</v>
      </c>
      <c r="C58" s="978" t="s">
        <v>213</v>
      </c>
      <c r="D58" s="963" t="s">
        <v>292</v>
      </c>
      <c r="E58" s="967"/>
      <c r="F58" s="967"/>
      <c r="G58" s="967"/>
      <c r="H58" s="564"/>
      <c r="I58" s="565" t="s">
        <v>165</v>
      </c>
      <c r="J58" s="566"/>
      <c r="K58" s="566"/>
      <c r="L58" s="566"/>
      <c r="M58" s="566"/>
      <c r="N58" s="566"/>
      <c r="O58" s="566"/>
      <c r="P58" s="567">
        <f t="shared" si="58"/>
        <v>0</v>
      </c>
      <c r="Q58" s="947"/>
      <c r="R58" s="564"/>
      <c r="S58" s="568"/>
      <c r="T58" s="569"/>
      <c r="U58" s="569"/>
      <c r="V58" s="569"/>
      <c r="W58" s="569"/>
      <c r="X58" s="569"/>
      <c r="Y58" s="570">
        <f t="shared" si="59"/>
        <v>0</v>
      </c>
      <c r="Z58" s="686">
        <f t="shared" si="59"/>
        <v>0</v>
      </c>
    </row>
    <row r="59" spans="1:26" ht="13.8">
      <c r="A59" s="949"/>
      <c r="B59" s="949"/>
      <c r="C59" s="978"/>
      <c r="D59" s="964"/>
      <c r="E59" s="967"/>
      <c r="F59" s="967"/>
      <c r="G59" s="967"/>
      <c r="H59" s="564"/>
      <c r="I59" s="571" t="s">
        <v>174</v>
      </c>
      <c r="J59" s="572"/>
      <c r="K59" s="572"/>
      <c r="L59" s="572"/>
      <c r="M59" s="572"/>
      <c r="N59" s="572"/>
      <c r="O59" s="572"/>
      <c r="P59" s="573">
        <f t="shared" si="58"/>
        <v>0</v>
      </c>
      <c r="Q59" s="947"/>
      <c r="R59" s="564"/>
      <c r="S59" s="574"/>
      <c r="T59" s="575"/>
      <c r="U59" s="575"/>
      <c r="V59" s="575"/>
      <c r="W59" s="575"/>
      <c r="X59" s="575"/>
      <c r="Y59" s="576">
        <f t="shared" si="59"/>
        <v>0</v>
      </c>
      <c r="Z59" s="687">
        <f t="shared" si="59"/>
        <v>0</v>
      </c>
    </row>
    <row r="60" spans="1:26" ht="13.8">
      <c r="A60" s="949"/>
      <c r="B60" s="949"/>
      <c r="C60" s="978"/>
      <c r="D60" s="965"/>
      <c r="E60" s="967"/>
      <c r="F60" s="967"/>
      <c r="G60" s="967"/>
      <c r="H60" s="564"/>
      <c r="I60" s="577" t="s">
        <v>161</v>
      </c>
      <c r="J60" s="578">
        <f>SUM(J58:J59)</f>
        <v>0</v>
      </c>
      <c r="K60" s="578">
        <f t="shared" ref="K60" si="79">SUM(K58:K59)</f>
        <v>0</v>
      </c>
      <c r="L60" s="578">
        <f t="shared" ref="L60" si="80">SUM(L58:L59)</f>
        <v>0</v>
      </c>
      <c r="M60" s="578">
        <f t="shared" ref="M60" si="81">SUM(M58:M59)</f>
        <v>0</v>
      </c>
      <c r="N60" s="578">
        <f t="shared" ref="N60" si="82">SUM(N58:N59)</f>
        <v>0</v>
      </c>
      <c r="O60" s="578">
        <f t="shared" ref="O60" si="83">SUM(O58:O59)</f>
        <v>0</v>
      </c>
      <c r="P60" s="579">
        <f t="shared" si="58"/>
        <v>0</v>
      </c>
      <c r="Q60" s="947"/>
      <c r="R60" s="564"/>
      <c r="S60" s="580">
        <f>SUM(S58:S59)</f>
        <v>0</v>
      </c>
      <c r="T60" s="581">
        <f t="shared" ref="T60" si="84">SUM(T58:T59)</f>
        <v>0</v>
      </c>
      <c r="U60" s="581">
        <f t="shared" ref="U60" si="85">SUM(U58:U59)</f>
        <v>0</v>
      </c>
      <c r="V60" s="581">
        <f t="shared" ref="V60" si="86">SUM(V58:V59)</f>
        <v>0</v>
      </c>
      <c r="W60" s="581">
        <f t="shared" ref="W60" si="87">SUM(W58:W59)</f>
        <v>0</v>
      </c>
      <c r="X60" s="581">
        <f t="shared" ref="X60" si="88">SUM(X58:X59)</f>
        <v>0</v>
      </c>
      <c r="Y60" s="582">
        <f t="shared" si="59"/>
        <v>0</v>
      </c>
      <c r="Z60" s="582">
        <f t="shared" si="59"/>
        <v>0</v>
      </c>
    </row>
    <row r="61" spans="1:26" ht="13.8">
      <c r="A61" s="782">
        <v>19</v>
      </c>
      <c r="B61" s="782" t="s">
        <v>85</v>
      </c>
      <c r="C61" s="977" t="s">
        <v>86</v>
      </c>
      <c r="D61" s="955" t="s">
        <v>7</v>
      </c>
      <c r="E61" s="962">
        <v>27858</v>
      </c>
      <c r="F61" s="962">
        <v>86534000</v>
      </c>
      <c r="G61" s="962">
        <v>86534000</v>
      </c>
      <c r="H61" s="211"/>
      <c r="I61" s="384" t="s">
        <v>165</v>
      </c>
      <c r="J61" s="420">
        <v>1293</v>
      </c>
      <c r="K61" s="420">
        <v>44</v>
      </c>
      <c r="L61" s="420">
        <v>395</v>
      </c>
      <c r="M61" s="420">
        <v>0</v>
      </c>
      <c r="N61" s="420">
        <v>4012</v>
      </c>
      <c r="O61" s="420">
        <v>1611</v>
      </c>
      <c r="P61" s="426">
        <f t="shared" ref="P61:P63" si="89">SUM(J61:O61)</f>
        <v>7355</v>
      </c>
      <c r="Q61" s="939">
        <f>P63</f>
        <v>17547</v>
      </c>
      <c r="R61" s="211"/>
      <c r="S61" s="471">
        <v>508246</v>
      </c>
      <c r="T61" s="399">
        <v>2581</v>
      </c>
      <c r="U61" s="399">
        <v>1926554</v>
      </c>
      <c r="V61" s="399">
        <v>0</v>
      </c>
      <c r="W61" s="399">
        <v>382681</v>
      </c>
      <c r="X61" s="399">
        <v>3504</v>
      </c>
      <c r="Y61" s="404">
        <f t="shared" ref="Y61:Y63" si="90">SUM(S61:X61)</f>
        <v>2823566</v>
      </c>
      <c r="Z61" s="914">
        <f>Y63</f>
        <v>2840743</v>
      </c>
    </row>
    <row r="62" spans="1:26" ht="13.8">
      <c r="A62" s="782"/>
      <c r="B62" s="782"/>
      <c r="C62" s="977"/>
      <c r="D62" s="956"/>
      <c r="E62" s="962"/>
      <c r="F62" s="962"/>
      <c r="G62" s="962"/>
      <c r="H62" s="211"/>
      <c r="I62" s="385" t="s">
        <v>174</v>
      </c>
      <c r="J62" s="422">
        <v>27</v>
      </c>
      <c r="K62" s="422">
        <v>0</v>
      </c>
      <c r="L62" s="422">
        <v>0</v>
      </c>
      <c r="M62" s="422">
        <v>0</v>
      </c>
      <c r="N62" s="422">
        <v>71</v>
      </c>
      <c r="O62" s="422">
        <v>10094</v>
      </c>
      <c r="P62" s="423">
        <f t="shared" si="89"/>
        <v>10192</v>
      </c>
      <c r="Q62" s="939"/>
      <c r="R62" s="211"/>
      <c r="S62" s="463">
        <v>6224</v>
      </c>
      <c r="T62" s="400">
        <v>0</v>
      </c>
      <c r="U62" s="400">
        <v>0</v>
      </c>
      <c r="V62" s="400">
        <v>0</v>
      </c>
      <c r="W62" s="400">
        <v>1254</v>
      </c>
      <c r="X62" s="400">
        <v>9699</v>
      </c>
      <c r="Y62" s="401">
        <f t="shared" si="90"/>
        <v>17177</v>
      </c>
      <c r="Z62" s="915"/>
    </row>
    <row r="63" spans="1:26" ht="13.8">
      <c r="A63" s="782"/>
      <c r="B63" s="782"/>
      <c r="C63" s="977"/>
      <c r="D63" s="957"/>
      <c r="E63" s="962"/>
      <c r="F63" s="962"/>
      <c r="G63" s="962"/>
      <c r="H63" s="211"/>
      <c r="I63" s="386" t="s">
        <v>161</v>
      </c>
      <c r="J63" s="424">
        <f>SUM(J61:J62)</f>
        <v>1320</v>
      </c>
      <c r="K63" s="424">
        <f t="shared" ref="K63:O63" si="91">SUM(K61:K62)</f>
        <v>44</v>
      </c>
      <c r="L63" s="424">
        <f t="shared" si="91"/>
        <v>395</v>
      </c>
      <c r="M63" s="424">
        <f t="shared" si="91"/>
        <v>0</v>
      </c>
      <c r="N63" s="424">
        <f t="shared" si="91"/>
        <v>4083</v>
      </c>
      <c r="O63" s="424">
        <f t="shared" si="91"/>
        <v>11705</v>
      </c>
      <c r="P63" s="425">
        <f t="shared" si="89"/>
        <v>17547</v>
      </c>
      <c r="Q63" s="939"/>
      <c r="R63" s="211"/>
      <c r="S63" s="466">
        <f>SUM(S61:S62)</f>
        <v>514470</v>
      </c>
      <c r="T63" s="402">
        <f t="shared" ref="T63:X63" si="92">SUM(T61:T62)</f>
        <v>2581</v>
      </c>
      <c r="U63" s="402">
        <f t="shared" si="92"/>
        <v>1926554</v>
      </c>
      <c r="V63" s="402">
        <f t="shared" si="92"/>
        <v>0</v>
      </c>
      <c r="W63" s="402">
        <f t="shared" si="92"/>
        <v>383935</v>
      </c>
      <c r="X63" s="402">
        <f t="shared" si="92"/>
        <v>13203</v>
      </c>
      <c r="Y63" s="403">
        <f t="shared" si="90"/>
        <v>2840743</v>
      </c>
      <c r="Z63" s="916"/>
    </row>
    <row r="64" spans="1:26" ht="13.8">
      <c r="A64" s="784">
        <v>20</v>
      </c>
      <c r="B64" s="784" t="s">
        <v>89</v>
      </c>
      <c r="C64" s="976" t="s">
        <v>90</v>
      </c>
      <c r="D64" s="952" t="s">
        <v>7</v>
      </c>
      <c r="E64" s="961">
        <v>22344</v>
      </c>
      <c r="F64" s="961">
        <v>134032000</v>
      </c>
      <c r="G64" s="961">
        <v>134032000</v>
      </c>
      <c r="H64" s="211"/>
      <c r="I64" s="377" t="s">
        <v>165</v>
      </c>
      <c r="J64" s="429"/>
      <c r="K64" s="429"/>
      <c r="L64" s="429"/>
      <c r="M64" s="429"/>
      <c r="N64" s="429"/>
      <c r="O64" s="429"/>
      <c r="P64" s="430">
        <f t="shared" ref="P64:P93" si="93">SUM(J64:O64)</f>
        <v>0</v>
      </c>
      <c r="Q64" s="938"/>
      <c r="R64" s="211"/>
      <c r="S64" s="456"/>
      <c r="T64" s="387"/>
      <c r="U64" s="387"/>
      <c r="V64" s="387"/>
      <c r="W64" s="387"/>
      <c r="X64" s="387"/>
      <c r="Y64" s="388">
        <f t="shared" ref="Y64:Y93" si="94">SUM(S64:X64)</f>
        <v>0</v>
      </c>
      <c r="Z64" s="917">
        <f>Y66</f>
        <v>7472514</v>
      </c>
    </row>
    <row r="65" spans="1:26" ht="13.8">
      <c r="A65" s="784"/>
      <c r="B65" s="784"/>
      <c r="C65" s="976"/>
      <c r="D65" s="953"/>
      <c r="E65" s="961"/>
      <c r="F65" s="961"/>
      <c r="G65" s="961"/>
      <c r="H65" s="211"/>
      <c r="I65" s="378" t="s">
        <v>174</v>
      </c>
      <c r="J65" s="431"/>
      <c r="K65" s="431"/>
      <c r="L65" s="431"/>
      <c r="M65" s="431"/>
      <c r="N65" s="431"/>
      <c r="O65" s="431"/>
      <c r="P65" s="432">
        <f t="shared" si="93"/>
        <v>0</v>
      </c>
      <c r="Q65" s="938"/>
      <c r="R65" s="211"/>
      <c r="S65" s="457"/>
      <c r="T65" s="389"/>
      <c r="U65" s="389"/>
      <c r="V65" s="389"/>
      <c r="W65" s="389"/>
      <c r="X65" s="389"/>
      <c r="Y65" s="390">
        <f t="shared" si="94"/>
        <v>0</v>
      </c>
      <c r="Z65" s="918"/>
    </row>
    <row r="66" spans="1:26" ht="13.8">
      <c r="A66" s="784"/>
      <c r="B66" s="784"/>
      <c r="C66" s="976"/>
      <c r="D66" s="954"/>
      <c r="E66" s="961"/>
      <c r="F66" s="961"/>
      <c r="G66" s="961"/>
      <c r="H66" s="211"/>
      <c r="I66" s="379" t="s">
        <v>161</v>
      </c>
      <c r="J66" s="433">
        <f>SUM(J64:J65)</f>
        <v>0</v>
      </c>
      <c r="K66" s="433">
        <f t="shared" ref="K66" si="95">SUM(K64:K65)</f>
        <v>0</v>
      </c>
      <c r="L66" s="433">
        <f t="shared" ref="L66" si="96">SUM(L64:L65)</f>
        <v>0</v>
      </c>
      <c r="M66" s="433">
        <f t="shared" ref="M66" si="97">SUM(M64:M65)</f>
        <v>0</v>
      </c>
      <c r="N66" s="433">
        <f t="shared" ref="N66" si="98">SUM(N64:N65)</f>
        <v>0</v>
      </c>
      <c r="O66" s="433">
        <f t="shared" ref="O66" si="99">SUM(O64:O65)</f>
        <v>0</v>
      </c>
      <c r="P66" s="434">
        <f t="shared" si="93"/>
        <v>0</v>
      </c>
      <c r="Q66" s="938"/>
      <c r="R66" s="211"/>
      <c r="S66" s="458">
        <f>SUM(S64:S65)</f>
        <v>0</v>
      </c>
      <c r="T66" s="391">
        <f t="shared" ref="T66" si="100">SUM(T64:T65)</f>
        <v>0</v>
      </c>
      <c r="U66" s="391">
        <f t="shared" ref="U66" si="101">SUM(U64:U65)</f>
        <v>0</v>
      </c>
      <c r="V66" s="391">
        <f t="shared" ref="V66" si="102">SUM(V64:V65)</f>
        <v>0</v>
      </c>
      <c r="W66" s="391">
        <f t="shared" ref="W66" si="103">SUM(W64:W65)</f>
        <v>0</v>
      </c>
      <c r="X66" s="391">
        <f t="shared" ref="X66" si="104">SUM(X64:X65)</f>
        <v>0</v>
      </c>
      <c r="Y66" s="392">
        <v>7472514</v>
      </c>
      <c r="Z66" s="926"/>
    </row>
    <row r="67" spans="1:26" ht="13.8">
      <c r="A67" s="782">
        <v>21</v>
      </c>
      <c r="B67" s="782" t="s">
        <v>89</v>
      </c>
      <c r="C67" s="977" t="s">
        <v>93</v>
      </c>
      <c r="D67" s="955" t="s">
        <v>7</v>
      </c>
      <c r="E67" s="962">
        <v>17</v>
      </c>
      <c r="F67" s="962">
        <v>16076.076457360399</v>
      </c>
      <c r="G67" s="962">
        <v>16076.076457360374</v>
      </c>
      <c r="H67" s="549"/>
      <c r="I67" s="384" t="s">
        <v>165</v>
      </c>
      <c r="J67" s="550"/>
      <c r="K67" s="550"/>
      <c r="L67" s="550"/>
      <c r="M67" s="550"/>
      <c r="N67" s="550"/>
      <c r="O67" s="550"/>
      <c r="P67" s="551">
        <f t="shared" ref="P67:P69" si="105">SUM(J67:O67)</f>
        <v>0</v>
      </c>
      <c r="Q67" s="942">
        <v>433</v>
      </c>
      <c r="R67" s="549"/>
      <c r="S67" s="552"/>
      <c r="T67" s="550"/>
      <c r="U67" s="550"/>
      <c r="V67" s="550"/>
      <c r="W67" s="550"/>
      <c r="X67" s="550"/>
      <c r="Y67" s="551">
        <f t="shared" ref="Y67:Y69" si="106">SUM(S67:X67)</f>
        <v>0</v>
      </c>
      <c r="Z67" s="914">
        <f>24870</f>
        <v>24870</v>
      </c>
    </row>
    <row r="68" spans="1:26" ht="13.8">
      <c r="A68" s="782"/>
      <c r="B68" s="782"/>
      <c r="C68" s="977"/>
      <c r="D68" s="956"/>
      <c r="E68" s="962"/>
      <c r="F68" s="962"/>
      <c r="G68" s="962"/>
      <c r="H68" s="549"/>
      <c r="I68" s="385" t="s">
        <v>174</v>
      </c>
      <c r="J68" s="313"/>
      <c r="K68" s="313"/>
      <c r="L68" s="313"/>
      <c r="M68" s="313"/>
      <c r="N68" s="313"/>
      <c r="O68" s="313"/>
      <c r="P68" s="553">
        <f t="shared" si="105"/>
        <v>0</v>
      </c>
      <c r="Q68" s="942"/>
      <c r="R68" s="549"/>
      <c r="S68" s="554"/>
      <c r="T68" s="313"/>
      <c r="U68" s="313"/>
      <c r="V68" s="313"/>
      <c r="W68" s="313"/>
      <c r="X68" s="313"/>
      <c r="Y68" s="553">
        <f t="shared" si="106"/>
        <v>0</v>
      </c>
      <c r="Z68" s="915"/>
    </row>
    <row r="69" spans="1:26" ht="13.8">
      <c r="A69" s="782"/>
      <c r="B69" s="782"/>
      <c r="C69" s="977"/>
      <c r="D69" s="957"/>
      <c r="E69" s="962"/>
      <c r="F69" s="962"/>
      <c r="G69" s="962"/>
      <c r="H69" s="549"/>
      <c r="I69" s="386" t="s">
        <v>161</v>
      </c>
      <c r="J69" s="555">
        <v>22</v>
      </c>
      <c r="K69" s="555">
        <v>155</v>
      </c>
      <c r="L69" s="556">
        <v>29</v>
      </c>
      <c r="M69" s="556">
        <v>3</v>
      </c>
      <c r="N69" s="556">
        <v>224</v>
      </c>
      <c r="O69" s="555">
        <f t="shared" ref="O69" si="107">SUM(O67:O68)</f>
        <v>0</v>
      </c>
      <c r="P69" s="557">
        <f t="shared" si="105"/>
        <v>433</v>
      </c>
      <c r="Q69" s="942"/>
      <c r="R69" s="549"/>
      <c r="S69" s="558">
        <v>9473</v>
      </c>
      <c r="T69" s="555">
        <v>1968</v>
      </c>
      <c r="U69" s="556">
        <v>5983</v>
      </c>
      <c r="V69" s="556">
        <v>3081</v>
      </c>
      <c r="W69" s="556">
        <v>4365</v>
      </c>
      <c r="X69" s="555">
        <f t="shared" ref="X69" si="108">SUM(X67:X68)</f>
        <v>0</v>
      </c>
      <c r="Y69" s="557">
        <f t="shared" si="106"/>
        <v>24870</v>
      </c>
      <c r="Z69" s="916"/>
    </row>
    <row r="70" spans="1:26" ht="13.8">
      <c r="A70" s="784">
        <v>22</v>
      </c>
      <c r="B70" s="784" t="s">
        <v>158</v>
      </c>
      <c r="C70" s="976" t="s">
        <v>160</v>
      </c>
      <c r="D70" s="952" t="s">
        <v>7</v>
      </c>
      <c r="E70" s="961">
        <f>109+20+62</f>
        <v>191</v>
      </c>
      <c r="F70" s="961">
        <v>20.902000000000001</v>
      </c>
      <c r="G70" s="961">
        <v>20901.900000000001</v>
      </c>
      <c r="H70" s="211"/>
      <c r="I70" s="377" t="s">
        <v>165</v>
      </c>
      <c r="J70" s="429">
        <v>6701</v>
      </c>
      <c r="K70" s="429">
        <v>38</v>
      </c>
      <c r="L70" s="429">
        <v>290</v>
      </c>
      <c r="M70" s="429">
        <v>0</v>
      </c>
      <c r="N70" s="429">
        <v>116</v>
      </c>
      <c r="O70" s="429">
        <v>41</v>
      </c>
      <c r="P70" s="430">
        <v>7186</v>
      </c>
      <c r="Q70" s="941">
        <f>P72</f>
        <v>7746</v>
      </c>
      <c r="R70" s="211"/>
      <c r="S70" s="456">
        <v>16974.82300334</v>
      </c>
      <c r="T70" s="387">
        <v>426.3</v>
      </c>
      <c r="U70" s="387">
        <v>5500.6359033400004</v>
      </c>
      <c r="V70" s="387">
        <v>0</v>
      </c>
      <c r="W70" s="387">
        <v>1813.72316606</v>
      </c>
      <c r="X70" s="387">
        <v>185.7</v>
      </c>
      <c r="Y70" s="388">
        <v>24901.182072740001</v>
      </c>
      <c r="Z70" s="917">
        <f>Y72</f>
        <v>25410.861292500002</v>
      </c>
    </row>
    <row r="71" spans="1:26" ht="13.8">
      <c r="A71" s="784"/>
      <c r="B71" s="784"/>
      <c r="C71" s="976"/>
      <c r="D71" s="953"/>
      <c r="E71" s="961"/>
      <c r="F71" s="961"/>
      <c r="G71" s="961"/>
      <c r="H71" s="211"/>
      <c r="I71" s="380" t="s">
        <v>174</v>
      </c>
      <c r="J71" s="431">
        <v>23</v>
      </c>
      <c r="K71" s="431">
        <v>3</v>
      </c>
      <c r="L71" s="431">
        <v>150</v>
      </c>
      <c r="M71" s="431">
        <v>0</v>
      </c>
      <c r="N71" s="431">
        <v>383</v>
      </c>
      <c r="O71" s="431">
        <v>1</v>
      </c>
      <c r="P71" s="432">
        <v>560</v>
      </c>
      <c r="Q71" s="941"/>
      <c r="R71" s="211"/>
      <c r="S71" s="457">
        <v>1.2643149100000002</v>
      </c>
      <c r="T71" s="389">
        <v>1.1000000000000001</v>
      </c>
      <c r="U71" s="389">
        <v>78</v>
      </c>
      <c r="V71" s="389">
        <v>0</v>
      </c>
      <c r="W71" s="389">
        <v>381.91490485000003</v>
      </c>
      <c r="X71" s="389">
        <v>47.4</v>
      </c>
      <c r="Y71" s="390">
        <v>509.67921976000002</v>
      </c>
      <c r="Z71" s="918"/>
    </row>
    <row r="72" spans="1:26" ht="13.8">
      <c r="A72" s="784"/>
      <c r="B72" s="784"/>
      <c r="C72" s="976"/>
      <c r="D72" s="954"/>
      <c r="E72" s="961"/>
      <c r="F72" s="961"/>
      <c r="G72" s="961"/>
      <c r="H72" s="211"/>
      <c r="I72" s="379" t="s">
        <v>161</v>
      </c>
      <c r="J72" s="433">
        <f>SUM(J70:J71)</f>
        <v>6724</v>
      </c>
      <c r="K72" s="433">
        <f t="shared" ref="K72:O72" si="109">SUM(K70:K71)</f>
        <v>41</v>
      </c>
      <c r="L72" s="433">
        <f t="shared" si="109"/>
        <v>440</v>
      </c>
      <c r="M72" s="433">
        <f t="shared" si="109"/>
        <v>0</v>
      </c>
      <c r="N72" s="433">
        <f t="shared" si="109"/>
        <v>499</v>
      </c>
      <c r="O72" s="433">
        <f t="shared" si="109"/>
        <v>42</v>
      </c>
      <c r="P72" s="434">
        <f t="shared" ref="P72" si="110">SUM(J72:O72)</f>
        <v>7746</v>
      </c>
      <c r="Q72" s="941"/>
      <c r="R72" s="211"/>
      <c r="S72" s="458">
        <f>SUM(S70:S71)</f>
        <v>16976.08731825</v>
      </c>
      <c r="T72" s="391">
        <f t="shared" ref="T72:X72" si="111">SUM(T70:T71)</f>
        <v>427.40000000000003</v>
      </c>
      <c r="U72" s="391">
        <f t="shared" si="111"/>
        <v>5578.6359033400004</v>
      </c>
      <c r="V72" s="391">
        <f t="shared" si="111"/>
        <v>0</v>
      </c>
      <c r="W72" s="391">
        <f t="shared" si="111"/>
        <v>2195.6380709099999</v>
      </c>
      <c r="X72" s="391">
        <f t="shared" si="111"/>
        <v>233.1</v>
      </c>
      <c r="Y72" s="392">
        <f t="shared" ref="Y72" si="112">SUM(S72:X72)</f>
        <v>25410.861292500002</v>
      </c>
      <c r="Z72" s="926"/>
    </row>
    <row r="73" spans="1:26" ht="13.8">
      <c r="A73" s="782">
        <v>23</v>
      </c>
      <c r="B73" s="782" t="s">
        <v>98</v>
      </c>
      <c r="C73" s="977" t="s">
        <v>215</v>
      </c>
      <c r="D73" s="955" t="s">
        <v>7</v>
      </c>
      <c r="E73" s="962">
        <v>16</v>
      </c>
      <c r="F73" s="962">
        <v>4253</v>
      </c>
      <c r="G73" s="962">
        <v>4253</v>
      </c>
      <c r="H73" s="211"/>
      <c r="I73" s="384" t="s">
        <v>165</v>
      </c>
      <c r="J73" s="408">
        <v>311</v>
      </c>
      <c r="K73" s="408">
        <v>0</v>
      </c>
      <c r="L73" s="408">
        <v>1</v>
      </c>
      <c r="M73" s="408">
        <v>4</v>
      </c>
      <c r="N73" s="408">
        <v>4</v>
      </c>
      <c r="O73" s="408">
        <v>0</v>
      </c>
      <c r="P73" s="409">
        <f t="shared" ref="P73:P75" si="113">SUM(J73:O73)</f>
        <v>320</v>
      </c>
      <c r="Q73" s="942">
        <f>P75</f>
        <v>320</v>
      </c>
      <c r="R73" s="211"/>
      <c r="S73" s="472">
        <v>4654</v>
      </c>
      <c r="T73" s="393">
        <v>0</v>
      </c>
      <c r="U73" s="393">
        <v>91</v>
      </c>
      <c r="V73" s="393">
        <v>157</v>
      </c>
      <c r="W73" s="393">
        <v>18</v>
      </c>
      <c r="X73" s="393">
        <v>0</v>
      </c>
      <c r="Y73" s="394">
        <f t="shared" ref="Y73:Y75" si="114">SUM(S73:X73)</f>
        <v>4920</v>
      </c>
      <c r="Z73" s="923">
        <f>Y75</f>
        <v>4920</v>
      </c>
    </row>
    <row r="74" spans="1:26" ht="13.8">
      <c r="A74" s="782"/>
      <c r="B74" s="782"/>
      <c r="C74" s="977"/>
      <c r="D74" s="956"/>
      <c r="E74" s="962"/>
      <c r="F74" s="962"/>
      <c r="G74" s="962"/>
      <c r="H74" s="211"/>
      <c r="I74" s="385" t="s">
        <v>174</v>
      </c>
      <c r="J74" s="410">
        <v>0</v>
      </c>
      <c r="K74" s="410">
        <v>0</v>
      </c>
      <c r="L74" s="410">
        <v>0</v>
      </c>
      <c r="M74" s="410">
        <v>0</v>
      </c>
      <c r="N74" s="410">
        <v>0</v>
      </c>
      <c r="O74" s="410">
        <v>0</v>
      </c>
      <c r="P74" s="411">
        <f t="shared" si="113"/>
        <v>0</v>
      </c>
      <c r="Q74" s="942"/>
      <c r="R74" s="211"/>
      <c r="S74" s="473">
        <v>0</v>
      </c>
      <c r="T74" s="395">
        <v>0</v>
      </c>
      <c r="U74" s="395">
        <v>0</v>
      </c>
      <c r="V74" s="395">
        <v>0</v>
      </c>
      <c r="W74" s="395">
        <v>0</v>
      </c>
      <c r="X74" s="395">
        <v>0</v>
      </c>
      <c r="Y74" s="396">
        <f t="shared" si="114"/>
        <v>0</v>
      </c>
      <c r="Z74" s="924"/>
    </row>
    <row r="75" spans="1:26" ht="13.8">
      <c r="A75" s="782"/>
      <c r="B75" s="782"/>
      <c r="C75" s="977"/>
      <c r="D75" s="957"/>
      <c r="E75" s="962"/>
      <c r="F75" s="962"/>
      <c r="G75" s="962"/>
      <c r="H75" s="211"/>
      <c r="I75" s="386" t="s">
        <v>161</v>
      </c>
      <c r="J75" s="412">
        <f>SUM(J73:J74)</f>
        <v>311</v>
      </c>
      <c r="K75" s="412">
        <f t="shared" ref="K75:O75" si="115">SUM(K73:K74)</f>
        <v>0</v>
      </c>
      <c r="L75" s="412">
        <f t="shared" si="115"/>
        <v>1</v>
      </c>
      <c r="M75" s="412">
        <f t="shared" si="115"/>
        <v>4</v>
      </c>
      <c r="N75" s="412">
        <f t="shared" si="115"/>
        <v>4</v>
      </c>
      <c r="O75" s="412">
        <f t="shared" si="115"/>
        <v>0</v>
      </c>
      <c r="P75" s="413">
        <f t="shared" si="113"/>
        <v>320</v>
      </c>
      <c r="Q75" s="942"/>
      <c r="R75" s="211"/>
      <c r="S75" s="455">
        <f>SUM(S73:S74)</f>
        <v>4654</v>
      </c>
      <c r="T75" s="397">
        <f t="shared" ref="T75:X75" si="116">SUM(T73:T74)</f>
        <v>0</v>
      </c>
      <c r="U75" s="397">
        <f t="shared" si="116"/>
        <v>91</v>
      </c>
      <c r="V75" s="397">
        <f t="shared" si="116"/>
        <v>157</v>
      </c>
      <c r="W75" s="397">
        <f t="shared" si="116"/>
        <v>18</v>
      </c>
      <c r="X75" s="397">
        <f t="shared" si="116"/>
        <v>0</v>
      </c>
      <c r="Y75" s="398">
        <f t="shared" si="114"/>
        <v>4920</v>
      </c>
      <c r="Z75" s="925"/>
    </row>
    <row r="76" spans="1:26" ht="13.8">
      <c r="A76" s="784">
        <v>24</v>
      </c>
      <c r="B76" s="784" t="s">
        <v>100</v>
      </c>
      <c r="C76" s="976" t="s">
        <v>101</v>
      </c>
      <c r="D76" s="952" t="s">
        <v>285</v>
      </c>
      <c r="E76" s="961">
        <v>26</v>
      </c>
      <c r="F76" s="961">
        <v>38214</v>
      </c>
      <c r="G76" s="961">
        <f>38214/61.511</f>
        <v>621.25473492546041</v>
      </c>
      <c r="H76" s="211"/>
      <c r="I76" s="377" t="s">
        <v>165</v>
      </c>
      <c r="J76" s="429">
        <v>500</v>
      </c>
      <c r="K76" s="429">
        <v>0</v>
      </c>
      <c r="L76" s="429">
        <v>190</v>
      </c>
      <c r="M76" s="429">
        <v>0</v>
      </c>
      <c r="N76" s="429">
        <v>1</v>
      </c>
      <c r="O76" s="429">
        <v>0</v>
      </c>
      <c r="P76" s="430">
        <f t="shared" ref="P76:P78" si="117">SUM(J76:O76)</f>
        <v>691</v>
      </c>
      <c r="Q76" s="941">
        <f>P78</f>
        <v>691</v>
      </c>
      <c r="R76" s="211"/>
      <c r="S76" s="456">
        <v>212756</v>
      </c>
      <c r="T76" s="387">
        <v>0</v>
      </c>
      <c r="U76" s="387">
        <v>100755</v>
      </c>
      <c r="V76" s="387">
        <v>0</v>
      </c>
      <c r="W76" s="387">
        <v>61</v>
      </c>
      <c r="X76" s="387">
        <v>0</v>
      </c>
      <c r="Y76" s="388">
        <f t="shared" ref="Y76:Y78" si="118">SUM(S76:X76)</f>
        <v>313572</v>
      </c>
      <c r="Z76" s="917">
        <f>Y78/61.511</f>
        <v>5097.8199021313258</v>
      </c>
    </row>
    <row r="77" spans="1:26" ht="13.8">
      <c r="A77" s="784"/>
      <c r="B77" s="784"/>
      <c r="C77" s="976"/>
      <c r="D77" s="953"/>
      <c r="E77" s="961"/>
      <c r="F77" s="961"/>
      <c r="G77" s="961"/>
      <c r="H77" s="211"/>
      <c r="I77" s="378" t="s">
        <v>174</v>
      </c>
      <c r="J77" s="431">
        <v>0</v>
      </c>
      <c r="K77" s="431">
        <v>0</v>
      </c>
      <c r="L77" s="431">
        <v>0</v>
      </c>
      <c r="M77" s="431">
        <v>0</v>
      </c>
      <c r="N77" s="431">
        <v>0</v>
      </c>
      <c r="O77" s="431">
        <v>0</v>
      </c>
      <c r="P77" s="432">
        <f t="shared" si="117"/>
        <v>0</v>
      </c>
      <c r="Q77" s="941"/>
      <c r="R77" s="211"/>
      <c r="S77" s="457">
        <v>0</v>
      </c>
      <c r="T77" s="389">
        <v>0</v>
      </c>
      <c r="U77" s="389">
        <v>0</v>
      </c>
      <c r="V77" s="389">
        <v>0</v>
      </c>
      <c r="W77" s="389">
        <v>0</v>
      </c>
      <c r="X77" s="389">
        <v>0</v>
      </c>
      <c r="Y77" s="390">
        <f t="shared" si="118"/>
        <v>0</v>
      </c>
      <c r="Z77" s="918"/>
    </row>
    <row r="78" spans="1:26" ht="13.8">
      <c r="A78" s="784"/>
      <c r="B78" s="784"/>
      <c r="C78" s="976"/>
      <c r="D78" s="954"/>
      <c r="E78" s="961"/>
      <c r="F78" s="961"/>
      <c r="G78" s="961"/>
      <c r="H78" s="211"/>
      <c r="I78" s="379" t="s">
        <v>161</v>
      </c>
      <c r="J78" s="433">
        <f>SUM(J76:J77)</f>
        <v>500</v>
      </c>
      <c r="K78" s="433">
        <f t="shared" ref="K78:O78" si="119">SUM(K76:K77)</f>
        <v>0</v>
      </c>
      <c r="L78" s="433">
        <f t="shared" si="119"/>
        <v>190</v>
      </c>
      <c r="M78" s="433">
        <f t="shared" si="119"/>
        <v>0</v>
      </c>
      <c r="N78" s="433">
        <f t="shared" si="119"/>
        <v>1</v>
      </c>
      <c r="O78" s="433">
        <f t="shared" si="119"/>
        <v>0</v>
      </c>
      <c r="P78" s="434">
        <f t="shared" si="117"/>
        <v>691</v>
      </c>
      <c r="Q78" s="941"/>
      <c r="R78" s="211"/>
      <c r="S78" s="458">
        <f>SUM(S76:S77)</f>
        <v>212756</v>
      </c>
      <c r="T78" s="391">
        <f t="shared" ref="T78:X78" si="120">SUM(T76:T77)</f>
        <v>0</v>
      </c>
      <c r="U78" s="391">
        <f t="shared" si="120"/>
        <v>100755</v>
      </c>
      <c r="V78" s="391">
        <f t="shared" si="120"/>
        <v>0</v>
      </c>
      <c r="W78" s="391">
        <f t="shared" si="120"/>
        <v>61</v>
      </c>
      <c r="X78" s="391">
        <f t="shared" si="120"/>
        <v>0</v>
      </c>
      <c r="Y78" s="392">
        <f t="shared" si="118"/>
        <v>313572</v>
      </c>
      <c r="Z78" s="926"/>
    </row>
    <row r="79" spans="1:26" ht="13.8">
      <c r="A79" s="782">
        <v>25</v>
      </c>
      <c r="B79" s="782" t="s">
        <v>103</v>
      </c>
      <c r="C79" s="977" t="s">
        <v>104</v>
      </c>
      <c r="D79" s="955" t="s">
        <v>7</v>
      </c>
      <c r="E79" s="962">
        <v>37</v>
      </c>
      <c r="F79" s="962">
        <v>2858</v>
      </c>
      <c r="G79" s="962">
        <v>2858</v>
      </c>
      <c r="H79" s="211"/>
      <c r="I79" s="384" t="s">
        <v>165</v>
      </c>
      <c r="J79" s="408">
        <v>39</v>
      </c>
      <c r="K79" s="408">
        <v>0</v>
      </c>
      <c r="L79" s="408">
        <v>66</v>
      </c>
      <c r="M79" s="408">
        <v>0</v>
      </c>
      <c r="N79" s="408">
        <v>99</v>
      </c>
      <c r="O79" s="408"/>
      <c r="P79" s="409">
        <f t="shared" si="93"/>
        <v>204</v>
      </c>
      <c r="Q79" s="942">
        <f>P81</f>
        <v>216</v>
      </c>
      <c r="R79" s="211"/>
      <c r="S79" s="472">
        <v>4643.8</v>
      </c>
      <c r="T79" s="393">
        <v>0</v>
      </c>
      <c r="U79" s="393">
        <v>6015.17</v>
      </c>
      <c r="V79" s="393">
        <v>0</v>
      </c>
      <c r="W79" s="393">
        <v>2278.4</v>
      </c>
      <c r="X79" s="393"/>
      <c r="Y79" s="394">
        <f t="shared" si="94"/>
        <v>12937.37</v>
      </c>
      <c r="Z79" s="923">
        <f>Y81</f>
        <v>14488.846000000001</v>
      </c>
    </row>
    <row r="80" spans="1:26" ht="13.8">
      <c r="A80" s="782"/>
      <c r="B80" s="782"/>
      <c r="C80" s="977"/>
      <c r="D80" s="956"/>
      <c r="E80" s="962"/>
      <c r="F80" s="962"/>
      <c r="G80" s="962"/>
      <c r="H80" s="211"/>
      <c r="I80" s="385" t="s">
        <v>174</v>
      </c>
      <c r="J80" s="410">
        <v>1</v>
      </c>
      <c r="K80" s="410">
        <v>0</v>
      </c>
      <c r="L80" s="410">
        <v>0</v>
      </c>
      <c r="M80" s="410">
        <v>0</v>
      </c>
      <c r="N80" s="410">
        <v>11</v>
      </c>
      <c r="O80" s="410"/>
      <c r="P80" s="411">
        <f t="shared" si="93"/>
        <v>12</v>
      </c>
      <c r="Q80" s="942"/>
      <c r="R80" s="211"/>
      <c r="S80" s="473">
        <v>1.946</v>
      </c>
      <c r="T80" s="395">
        <v>0</v>
      </c>
      <c r="U80" s="395">
        <v>0</v>
      </c>
      <c r="V80" s="395">
        <v>0</v>
      </c>
      <c r="W80" s="395">
        <v>1549.53</v>
      </c>
      <c r="X80" s="395"/>
      <c r="Y80" s="396">
        <f t="shared" si="94"/>
        <v>1551.4759999999999</v>
      </c>
      <c r="Z80" s="924"/>
    </row>
    <row r="81" spans="1:26" ht="13.8">
      <c r="A81" s="782"/>
      <c r="B81" s="782"/>
      <c r="C81" s="977"/>
      <c r="D81" s="957"/>
      <c r="E81" s="962"/>
      <c r="F81" s="962"/>
      <c r="G81" s="962"/>
      <c r="H81" s="211"/>
      <c r="I81" s="386" t="s">
        <v>161</v>
      </c>
      <c r="J81" s="412">
        <f>SUM(J79:J80)</f>
        <v>40</v>
      </c>
      <c r="K81" s="412">
        <f t="shared" ref="K81:O81" si="121">SUM(K79:K80)</f>
        <v>0</v>
      </c>
      <c r="L81" s="412">
        <f t="shared" si="121"/>
        <v>66</v>
      </c>
      <c r="M81" s="412">
        <f t="shared" si="121"/>
        <v>0</v>
      </c>
      <c r="N81" s="412">
        <f t="shared" si="121"/>
        <v>110</v>
      </c>
      <c r="O81" s="412">
        <f t="shared" si="121"/>
        <v>0</v>
      </c>
      <c r="P81" s="413">
        <f t="shared" si="93"/>
        <v>216</v>
      </c>
      <c r="Q81" s="942"/>
      <c r="R81" s="211"/>
      <c r="S81" s="455">
        <f>SUM(S79:S80)</f>
        <v>4645.7460000000001</v>
      </c>
      <c r="T81" s="397">
        <f t="shared" ref="T81" si="122">SUM(T79:T80)</f>
        <v>0</v>
      </c>
      <c r="U81" s="397">
        <f t="shared" ref="U81" si="123">SUM(U79:U80)</f>
        <v>6015.17</v>
      </c>
      <c r="V81" s="397">
        <f t="shared" ref="V81" si="124">SUM(V79:V80)</f>
        <v>0</v>
      </c>
      <c r="W81" s="397">
        <f t="shared" ref="W81" si="125">SUM(W79:W80)</f>
        <v>3827.9300000000003</v>
      </c>
      <c r="X81" s="397">
        <f t="shared" ref="X81" si="126">SUM(X79:X80)</f>
        <v>0</v>
      </c>
      <c r="Y81" s="398">
        <f t="shared" si="94"/>
        <v>14488.846000000001</v>
      </c>
      <c r="Z81" s="925"/>
    </row>
    <row r="82" spans="1:26" ht="13.8">
      <c r="A82" s="784">
        <v>26</v>
      </c>
      <c r="B82" s="784" t="s">
        <v>107</v>
      </c>
      <c r="C82" s="976" t="s">
        <v>108</v>
      </c>
      <c r="D82" s="952" t="s">
        <v>7</v>
      </c>
      <c r="E82" s="961">
        <v>6352</v>
      </c>
      <c r="F82" s="961">
        <v>5313006</v>
      </c>
      <c r="G82" s="961">
        <v>5313006</v>
      </c>
      <c r="H82" s="211"/>
      <c r="I82" s="377" t="s">
        <v>165</v>
      </c>
      <c r="J82" s="429">
        <v>277</v>
      </c>
      <c r="K82" s="429">
        <v>249</v>
      </c>
      <c r="L82" s="429">
        <v>134</v>
      </c>
      <c r="M82" s="429">
        <v>0</v>
      </c>
      <c r="N82" s="429">
        <v>765</v>
      </c>
      <c r="O82" s="429">
        <v>21715</v>
      </c>
      <c r="P82" s="430">
        <f t="shared" si="93"/>
        <v>23140</v>
      </c>
      <c r="Q82" s="941">
        <f>P84</f>
        <v>24240</v>
      </c>
      <c r="R82" s="211"/>
      <c r="S82" s="456">
        <v>427771.37</v>
      </c>
      <c r="T82" s="387">
        <v>24467.07</v>
      </c>
      <c r="U82" s="387">
        <v>321788.46999999997</v>
      </c>
      <c r="V82" s="387">
        <v>0</v>
      </c>
      <c r="W82" s="387">
        <v>109215.08</v>
      </c>
      <c r="X82" s="387">
        <v>7956.66</v>
      </c>
      <c r="Y82" s="388">
        <f t="shared" si="94"/>
        <v>891198.64999999991</v>
      </c>
      <c r="Z82" s="917">
        <f>Y84</f>
        <v>964006.22</v>
      </c>
    </row>
    <row r="83" spans="1:26" ht="13.8">
      <c r="A83" s="784"/>
      <c r="B83" s="784"/>
      <c r="C83" s="976"/>
      <c r="D83" s="953"/>
      <c r="E83" s="961"/>
      <c r="F83" s="961"/>
      <c r="G83" s="961"/>
      <c r="H83" s="211"/>
      <c r="I83" s="378" t="s">
        <v>174</v>
      </c>
      <c r="J83" s="431">
        <v>80</v>
      </c>
      <c r="K83" s="431">
        <v>145</v>
      </c>
      <c r="L83" s="431">
        <v>0</v>
      </c>
      <c r="M83" s="431">
        <v>0</v>
      </c>
      <c r="N83" s="431">
        <v>848</v>
      </c>
      <c r="O83" s="431">
        <v>26</v>
      </c>
      <c r="P83" s="432">
        <f t="shared" si="93"/>
        <v>1099</v>
      </c>
      <c r="Q83" s="941"/>
      <c r="R83" s="211"/>
      <c r="S83" s="457">
        <v>60794.54</v>
      </c>
      <c r="T83" s="389">
        <v>10253.98</v>
      </c>
      <c r="U83" s="389">
        <v>0</v>
      </c>
      <c r="V83" s="389">
        <v>0</v>
      </c>
      <c r="W83" s="389">
        <v>1484.69</v>
      </c>
      <c r="X83" s="389">
        <v>274.36</v>
      </c>
      <c r="Y83" s="390">
        <f t="shared" si="94"/>
        <v>72807.570000000007</v>
      </c>
      <c r="Z83" s="918"/>
    </row>
    <row r="84" spans="1:26" ht="13.8">
      <c r="A84" s="784"/>
      <c r="B84" s="784"/>
      <c r="C84" s="976"/>
      <c r="D84" s="954"/>
      <c r="E84" s="961"/>
      <c r="F84" s="961"/>
      <c r="G84" s="961"/>
      <c r="H84" s="211"/>
      <c r="I84" s="379" t="s">
        <v>161</v>
      </c>
      <c r="J84" s="433">
        <v>357</v>
      </c>
      <c r="K84" s="433">
        <v>394</v>
      </c>
      <c r="L84" s="433">
        <v>135</v>
      </c>
      <c r="M84" s="433">
        <v>0</v>
      </c>
      <c r="N84" s="433">
        <v>1613</v>
      </c>
      <c r="O84" s="433">
        <v>21741</v>
      </c>
      <c r="P84" s="434">
        <f t="shared" si="93"/>
        <v>24240</v>
      </c>
      <c r="Q84" s="941"/>
      <c r="R84" s="211"/>
      <c r="S84" s="458">
        <v>488565.91</v>
      </c>
      <c r="T84" s="391">
        <v>34721.050000000003</v>
      </c>
      <c r="U84" s="391">
        <v>321788.46999999997</v>
      </c>
      <c r="V84" s="391">
        <v>0</v>
      </c>
      <c r="W84" s="391">
        <v>110699.77</v>
      </c>
      <c r="X84" s="391">
        <v>8231.02</v>
      </c>
      <c r="Y84" s="392">
        <f t="shared" si="94"/>
        <v>964006.22</v>
      </c>
      <c r="Z84" s="926"/>
    </row>
    <row r="85" spans="1:26" ht="13.8">
      <c r="A85" s="782">
        <v>27</v>
      </c>
      <c r="B85" s="782" t="s">
        <v>110</v>
      </c>
      <c r="C85" s="977" t="s">
        <v>227</v>
      </c>
      <c r="D85" s="955" t="s">
        <v>297</v>
      </c>
      <c r="E85" s="962">
        <v>13000</v>
      </c>
      <c r="F85" s="962">
        <v>45000000</v>
      </c>
      <c r="G85" s="962">
        <f>F85*0.10421</f>
        <v>4689450</v>
      </c>
      <c r="H85" s="211"/>
      <c r="I85" s="384" t="s">
        <v>165</v>
      </c>
      <c r="J85" s="408"/>
      <c r="K85" s="408"/>
      <c r="L85" s="408"/>
      <c r="M85" s="408"/>
      <c r="N85" s="408"/>
      <c r="O85" s="408"/>
      <c r="P85" s="409">
        <f t="shared" ref="P85:P87" si="127">SUM(J85:O85)</f>
        <v>0</v>
      </c>
      <c r="Q85" s="939">
        <f>P87</f>
        <v>6839</v>
      </c>
      <c r="R85" s="211"/>
      <c r="S85" s="472">
        <v>0</v>
      </c>
      <c r="T85" s="393">
        <v>0</v>
      </c>
      <c r="U85" s="393">
        <v>0</v>
      </c>
      <c r="V85" s="393">
        <v>0</v>
      </c>
      <c r="W85" s="393">
        <v>0</v>
      </c>
      <c r="X85" s="393">
        <v>0</v>
      </c>
      <c r="Y85" s="394">
        <f t="shared" ref="Y85:Y87" si="128">SUM(S85:X85)</f>
        <v>0</v>
      </c>
      <c r="Z85" s="923">
        <f>Y87*0.10421</f>
        <v>583014.20389</v>
      </c>
    </row>
    <row r="86" spans="1:26" ht="13.8">
      <c r="A86" s="782"/>
      <c r="B86" s="782"/>
      <c r="C86" s="977"/>
      <c r="D86" s="956"/>
      <c r="E86" s="962"/>
      <c r="F86" s="962"/>
      <c r="G86" s="962"/>
      <c r="H86" s="211"/>
      <c r="I86" s="385" t="s">
        <v>174</v>
      </c>
      <c r="J86" s="410"/>
      <c r="K86" s="410"/>
      <c r="L86" s="410"/>
      <c r="M86" s="410"/>
      <c r="N86" s="410"/>
      <c r="O86" s="410"/>
      <c r="P86" s="411">
        <f t="shared" si="127"/>
        <v>0</v>
      </c>
      <c r="Q86" s="939"/>
      <c r="R86" s="211"/>
      <c r="S86" s="473">
        <v>0</v>
      </c>
      <c r="T86" s="395">
        <v>0</v>
      </c>
      <c r="U86" s="395">
        <v>0</v>
      </c>
      <c r="V86" s="395">
        <v>0</v>
      </c>
      <c r="W86" s="395">
        <v>0</v>
      </c>
      <c r="X86" s="395">
        <v>0</v>
      </c>
      <c r="Y86" s="396">
        <f t="shared" si="128"/>
        <v>0</v>
      </c>
      <c r="Z86" s="924"/>
    </row>
    <row r="87" spans="1:26" ht="13.8">
      <c r="A87" s="782"/>
      <c r="B87" s="782"/>
      <c r="C87" s="977"/>
      <c r="D87" s="957"/>
      <c r="E87" s="962"/>
      <c r="F87" s="962"/>
      <c r="G87" s="962"/>
      <c r="H87" s="211"/>
      <c r="I87" s="386" t="s">
        <v>161</v>
      </c>
      <c r="J87" s="412">
        <v>1275</v>
      </c>
      <c r="K87" s="412">
        <v>889</v>
      </c>
      <c r="L87" s="412">
        <f t="shared" ref="L87:M87" si="129">SUM(L85:L86)</f>
        <v>0</v>
      </c>
      <c r="M87" s="412">
        <f t="shared" si="129"/>
        <v>0</v>
      </c>
      <c r="N87" s="412">
        <v>3403</v>
      </c>
      <c r="O87" s="412">
        <v>1272</v>
      </c>
      <c r="P87" s="413">
        <f t="shared" si="127"/>
        <v>6839</v>
      </c>
      <c r="Q87" s="939"/>
      <c r="R87" s="211"/>
      <c r="S87" s="455">
        <v>2840367</v>
      </c>
      <c r="T87" s="397">
        <v>501831</v>
      </c>
      <c r="U87" s="397">
        <f t="shared" ref="U87:V87" si="130">SUM(U85:U86)</f>
        <v>0</v>
      </c>
      <c r="V87" s="397">
        <f t="shared" si="130"/>
        <v>0</v>
      </c>
      <c r="W87" s="397">
        <v>2229346</v>
      </c>
      <c r="X87" s="397">
        <v>23065</v>
      </c>
      <c r="Y87" s="398">
        <f t="shared" si="128"/>
        <v>5594609</v>
      </c>
      <c r="Z87" s="925"/>
    </row>
    <row r="88" spans="1:26" ht="13.8">
      <c r="A88" s="784">
        <v>28</v>
      </c>
      <c r="B88" s="784" t="s">
        <v>113</v>
      </c>
      <c r="C88" s="976" t="s">
        <v>114</v>
      </c>
      <c r="D88" s="952" t="s">
        <v>296</v>
      </c>
      <c r="E88" s="961">
        <v>7792</v>
      </c>
      <c r="F88" s="961">
        <f>G88*4.2615</f>
        <v>56128216.5</v>
      </c>
      <c r="G88" s="961">
        <v>13171000</v>
      </c>
      <c r="H88" s="211"/>
      <c r="I88" s="377" t="s">
        <v>165</v>
      </c>
      <c r="J88" s="429">
        <v>1009</v>
      </c>
      <c r="K88" s="429">
        <v>40</v>
      </c>
      <c r="L88" s="429">
        <v>347</v>
      </c>
      <c r="M88" s="429">
        <v>71</v>
      </c>
      <c r="N88" s="429">
        <v>691</v>
      </c>
      <c r="O88" s="429">
        <v>1</v>
      </c>
      <c r="P88" s="430">
        <f t="shared" si="93"/>
        <v>2159</v>
      </c>
      <c r="Q88" s="946">
        <f>P90</f>
        <v>3435</v>
      </c>
      <c r="R88" s="211"/>
      <c r="S88" s="456">
        <v>550005</v>
      </c>
      <c r="T88" s="387">
        <v>1954</v>
      </c>
      <c r="U88" s="387">
        <v>694888</v>
      </c>
      <c r="V88" s="387">
        <v>3067</v>
      </c>
      <c r="W88" s="387">
        <v>81698</v>
      </c>
      <c r="X88" s="387">
        <v>0</v>
      </c>
      <c r="Y88" s="388">
        <f t="shared" si="94"/>
        <v>1331612</v>
      </c>
      <c r="Z88" s="917">
        <f>Y90*0.2348</f>
        <v>320467.24960000004</v>
      </c>
    </row>
    <row r="89" spans="1:26" ht="13.8">
      <c r="A89" s="784"/>
      <c r="B89" s="784"/>
      <c r="C89" s="976"/>
      <c r="D89" s="953"/>
      <c r="E89" s="961"/>
      <c r="F89" s="961"/>
      <c r="G89" s="961"/>
      <c r="H89" s="211"/>
      <c r="I89" s="378" t="s">
        <v>174</v>
      </c>
      <c r="J89" s="431">
        <v>68</v>
      </c>
      <c r="K89" s="431">
        <v>3</v>
      </c>
      <c r="L89" s="431">
        <v>0</v>
      </c>
      <c r="M89" s="431">
        <v>0</v>
      </c>
      <c r="N89" s="431">
        <v>1199</v>
      </c>
      <c r="O89" s="431">
        <v>6</v>
      </c>
      <c r="P89" s="432">
        <f t="shared" si="93"/>
        <v>1276</v>
      </c>
      <c r="Q89" s="946"/>
      <c r="R89" s="211"/>
      <c r="S89" s="457">
        <v>24385</v>
      </c>
      <c r="T89" s="389">
        <v>145</v>
      </c>
      <c r="U89" s="389">
        <v>0</v>
      </c>
      <c r="V89" s="389">
        <v>0</v>
      </c>
      <c r="W89" s="389">
        <v>3973</v>
      </c>
      <c r="X89" s="389">
        <v>4737</v>
      </c>
      <c r="Y89" s="390">
        <f t="shared" si="94"/>
        <v>33240</v>
      </c>
      <c r="Z89" s="918"/>
    </row>
    <row r="90" spans="1:26" ht="13.8">
      <c r="A90" s="784"/>
      <c r="B90" s="784"/>
      <c r="C90" s="976"/>
      <c r="D90" s="954"/>
      <c r="E90" s="961"/>
      <c r="F90" s="961"/>
      <c r="G90" s="961"/>
      <c r="H90" s="211"/>
      <c r="I90" s="379" t="s">
        <v>161</v>
      </c>
      <c r="J90" s="433">
        <f>SUM(J88:J89)</f>
        <v>1077</v>
      </c>
      <c r="K90" s="433">
        <f t="shared" ref="K90" si="131">SUM(K88:K89)</f>
        <v>43</v>
      </c>
      <c r="L90" s="433">
        <f t="shared" ref="L90" si="132">SUM(L88:L89)</f>
        <v>347</v>
      </c>
      <c r="M90" s="433">
        <f t="shared" ref="M90" si="133">SUM(M88:M89)</f>
        <v>71</v>
      </c>
      <c r="N90" s="433">
        <f>SUM(N88:N89)</f>
        <v>1890</v>
      </c>
      <c r="O90" s="433">
        <f t="shared" ref="O90" si="134">SUM(O88:O89)</f>
        <v>7</v>
      </c>
      <c r="P90" s="434">
        <f t="shared" si="93"/>
        <v>3435</v>
      </c>
      <c r="Q90" s="946"/>
      <c r="R90" s="211"/>
      <c r="S90" s="458">
        <f>SUM(S88:S89)</f>
        <v>574390</v>
      </c>
      <c r="T90" s="391">
        <f t="shared" ref="T90" si="135">SUM(T88:T89)</f>
        <v>2099</v>
      </c>
      <c r="U90" s="391">
        <f t="shared" ref="U90" si="136">SUM(U88:U89)</f>
        <v>694888</v>
      </c>
      <c r="V90" s="391">
        <f t="shared" ref="V90" si="137">SUM(V88:V89)</f>
        <v>3067</v>
      </c>
      <c r="W90" s="391">
        <f t="shared" ref="W90" si="138">SUM(W88:W89)</f>
        <v>85671</v>
      </c>
      <c r="X90" s="391">
        <f t="shared" ref="X90" si="139">SUM(X88:X89)</f>
        <v>4737</v>
      </c>
      <c r="Y90" s="392">
        <f t="shared" si="94"/>
        <v>1364852</v>
      </c>
      <c r="Z90" s="926"/>
    </row>
    <row r="91" spans="1:26" ht="13.8">
      <c r="A91" s="782">
        <v>29</v>
      </c>
      <c r="B91" s="782" t="s">
        <v>118</v>
      </c>
      <c r="C91" s="977" t="s">
        <v>119</v>
      </c>
      <c r="D91" s="955" t="s">
        <v>7</v>
      </c>
      <c r="E91" s="962">
        <v>1066</v>
      </c>
      <c r="F91" s="962">
        <v>259120</v>
      </c>
      <c r="G91" s="962">
        <v>259120</v>
      </c>
      <c r="H91" s="211"/>
      <c r="I91" s="384" t="s">
        <v>165</v>
      </c>
      <c r="J91" s="420">
        <v>462</v>
      </c>
      <c r="K91" s="420">
        <v>31</v>
      </c>
      <c r="L91" s="420">
        <v>33</v>
      </c>
      <c r="M91" s="420">
        <v>0</v>
      </c>
      <c r="N91" s="420">
        <v>655</v>
      </c>
      <c r="O91" s="420">
        <v>22</v>
      </c>
      <c r="P91" s="426">
        <f t="shared" si="93"/>
        <v>1203</v>
      </c>
      <c r="Q91" s="939">
        <f>P93</f>
        <v>2300</v>
      </c>
      <c r="R91" s="211"/>
      <c r="S91" s="471">
        <v>91012</v>
      </c>
      <c r="T91" s="399">
        <v>990</v>
      </c>
      <c r="U91" s="399" t="s">
        <v>332</v>
      </c>
      <c r="V91" s="399">
        <v>148841</v>
      </c>
      <c r="W91" s="399">
        <v>89415</v>
      </c>
      <c r="X91" s="399">
        <v>1947</v>
      </c>
      <c r="Y91" s="404">
        <f t="shared" si="94"/>
        <v>332205</v>
      </c>
      <c r="Z91" s="914">
        <f>Y93</f>
        <v>339375.1</v>
      </c>
    </row>
    <row r="92" spans="1:26" ht="13.8">
      <c r="A92" s="782"/>
      <c r="B92" s="782"/>
      <c r="C92" s="977"/>
      <c r="D92" s="956"/>
      <c r="E92" s="962"/>
      <c r="F92" s="962"/>
      <c r="G92" s="962"/>
      <c r="H92" s="211"/>
      <c r="I92" s="385" t="s">
        <v>174</v>
      </c>
      <c r="J92" s="422">
        <v>6</v>
      </c>
      <c r="K92" s="422">
        <v>12</v>
      </c>
      <c r="L92" s="422">
        <v>0</v>
      </c>
      <c r="M92" s="422">
        <v>0</v>
      </c>
      <c r="N92" s="422">
        <v>1</v>
      </c>
      <c r="O92" s="422">
        <v>1078</v>
      </c>
      <c r="P92" s="423">
        <f t="shared" si="93"/>
        <v>1097</v>
      </c>
      <c r="Q92" s="939"/>
      <c r="R92" s="211"/>
      <c r="S92" s="463">
        <v>6788</v>
      </c>
      <c r="T92" s="400">
        <v>13</v>
      </c>
      <c r="U92" s="400" t="s">
        <v>332</v>
      </c>
      <c r="V92" s="400" t="s">
        <v>332</v>
      </c>
      <c r="W92" s="400">
        <v>0.1</v>
      </c>
      <c r="X92" s="400">
        <v>369</v>
      </c>
      <c r="Y92" s="401">
        <f t="shared" si="94"/>
        <v>7170.1</v>
      </c>
      <c r="Z92" s="915"/>
    </row>
    <row r="93" spans="1:26" ht="13.8">
      <c r="A93" s="782"/>
      <c r="B93" s="782"/>
      <c r="C93" s="977"/>
      <c r="D93" s="957"/>
      <c r="E93" s="962"/>
      <c r="F93" s="962"/>
      <c r="G93" s="962"/>
      <c r="H93" s="211"/>
      <c r="I93" s="386" t="s">
        <v>161</v>
      </c>
      <c r="J93" s="424">
        <f>SUM(J91:J92)</f>
        <v>468</v>
      </c>
      <c r="K93" s="424">
        <f t="shared" ref="K93" si="140">SUM(K91:K92)</f>
        <v>43</v>
      </c>
      <c r="L93" s="424">
        <f t="shared" ref="L93" si="141">SUM(L91:L92)</f>
        <v>33</v>
      </c>
      <c r="M93" s="424">
        <f t="shared" ref="M93" si="142">SUM(M91:M92)</f>
        <v>0</v>
      </c>
      <c r="N93" s="424">
        <f t="shared" ref="N93" si="143">SUM(N91:N92)</f>
        <v>656</v>
      </c>
      <c r="O93" s="424">
        <f t="shared" ref="O93" si="144">SUM(O91:O92)</f>
        <v>1100</v>
      </c>
      <c r="P93" s="425">
        <f t="shared" si="93"/>
        <v>2300</v>
      </c>
      <c r="Q93" s="939"/>
      <c r="R93" s="211"/>
      <c r="S93" s="466">
        <f>SUM(S91:S92)</f>
        <v>97800</v>
      </c>
      <c r="T93" s="402">
        <f t="shared" ref="T93" si="145">SUM(T91:T92)</f>
        <v>1003</v>
      </c>
      <c r="U93" s="402">
        <f t="shared" ref="U93" si="146">SUM(U91:U92)</f>
        <v>0</v>
      </c>
      <c r="V93" s="402">
        <f t="shared" ref="V93" si="147">SUM(V91:V92)</f>
        <v>148841</v>
      </c>
      <c r="W93" s="402">
        <f t="shared" ref="W93" si="148">SUM(W91:W92)</f>
        <v>89415.1</v>
      </c>
      <c r="X93" s="402">
        <f t="shared" ref="X93" si="149">SUM(X91:X92)</f>
        <v>2316</v>
      </c>
      <c r="Y93" s="403">
        <f t="shared" si="94"/>
        <v>339375.1</v>
      </c>
      <c r="Z93" s="916"/>
    </row>
    <row r="94" spans="1:26" ht="13.95" customHeight="1">
      <c r="A94" s="784">
        <v>30</v>
      </c>
      <c r="B94" s="784" t="s">
        <v>122</v>
      </c>
      <c r="C94" s="976" t="s">
        <v>123</v>
      </c>
      <c r="D94" s="952" t="s">
        <v>287</v>
      </c>
      <c r="E94" s="961">
        <f>674.268+79.309</f>
        <v>753.577</v>
      </c>
      <c r="F94" s="961">
        <f>35502.711+6353.579</f>
        <v>41856.29</v>
      </c>
      <c r="G94" s="961">
        <f>7613.706+1362.552</f>
        <v>8976.2579999999998</v>
      </c>
      <c r="H94" s="211"/>
      <c r="I94" s="377" t="s">
        <v>165</v>
      </c>
      <c r="J94" s="435">
        <v>850</v>
      </c>
      <c r="K94" s="435">
        <v>5</v>
      </c>
      <c r="L94" s="435">
        <v>0</v>
      </c>
      <c r="M94" s="435">
        <v>38</v>
      </c>
      <c r="N94" s="435">
        <v>42</v>
      </c>
      <c r="O94" s="435">
        <v>6</v>
      </c>
      <c r="P94" s="436">
        <v>941</v>
      </c>
      <c r="Q94" s="940">
        <f>P96</f>
        <v>945</v>
      </c>
      <c r="R94" s="211"/>
      <c r="S94" s="474">
        <v>96843.530810914395</v>
      </c>
      <c r="T94" s="475">
        <v>107.43527866079999</v>
      </c>
      <c r="U94" s="475">
        <v>0</v>
      </c>
      <c r="V94" s="475">
        <v>2906.3140923999999</v>
      </c>
      <c r="W94" s="475">
        <v>4845.8146703328957</v>
      </c>
      <c r="X94" s="475">
        <v>3.0139817400000002</v>
      </c>
      <c r="Y94" s="476">
        <v>104706.10883404811</v>
      </c>
      <c r="Z94" s="927">
        <f>Y96*0.2149</f>
        <v>22849.549491558628</v>
      </c>
    </row>
    <row r="95" spans="1:26" ht="13.95" customHeight="1">
      <c r="A95" s="784"/>
      <c r="B95" s="784"/>
      <c r="C95" s="976"/>
      <c r="D95" s="953"/>
      <c r="E95" s="961"/>
      <c r="F95" s="961"/>
      <c r="G95" s="961"/>
      <c r="H95" s="211"/>
      <c r="I95" s="378" t="s">
        <v>174</v>
      </c>
      <c r="J95" s="437">
        <v>4</v>
      </c>
      <c r="K95" s="437">
        <v>0</v>
      </c>
      <c r="L95" s="437">
        <v>0</v>
      </c>
      <c r="M95" s="437">
        <v>0</v>
      </c>
      <c r="N95" s="437">
        <v>0</v>
      </c>
      <c r="O95" s="437">
        <v>0</v>
      </c>
      <c r="P95" s="438">
        <v>4</v>
      </c>
      <c r="Q95" s="940"/>
      <c r="R95" s="211"/>
      <c r="S95" s="477">
        <v>1620.3196980999999</v>
      </c>
      <c r="T95" s="478">
        <v>0</v>
      </c>
      <c r="U95" s="478">
        <v>0</v>
      </c>
      <c r="V95" s="478">
        <v>0</v>
      </c>
      <c r="W95" s="478">
        <v>0</v>
      </c>
      <c r="X95" s="478">
        <v>0</v>
      </c>
      <c r="Y95" s="479">
        <v>1620.3196980999999</v>
      </c>
      <c r="Z95" s="928"/>
    </row>
    <row r="96" spans="1:26" ht="13.8">
      <c r="A96" s="784"/>
      <c r="B96" s="784"/>
      <c r="C96" s="976"/>
      <c r="D96" s="954"/>
      <c r="E96" s="961"/>
      <c r="F96" s="961"/>
      <c r="G96" s="961"/>
      <c r="H96" s="211"/>
      <c r="I96" s="379" t="s">
        <v>161</v>
      </c>
      <c r="J96" s="439">
        <f t="shared" ref="J96:O96" si="150">SUM(J94:J95)</f>
        <v>854</v>
      </c>
      <c r="K96" s="439">
        <f t="shared" si="150"/>
        <v>5</v>
      </c>
      <c r="L96" s="439">
        <f t="shared" si="150"/>
        <v>0</v>
      </c>
      <c r="M96" s="439">
        <f t="shared" si="150"/>
        <v>38</v>
      </c>
      <c r="N96" s="439">
        <f t="shared" si="150"/>
        <v>42</v>
      </c>
      <c r="O96" s="439">
        <f t="shared" si="150"/>
        <v>6</v>
      </c>
      <c r="P96" s="440">
        <f t="shared" ref="P96" si="151">SUM(J96:O96)</f>
        <v>945</v>
      </c>
      <c r="Q96" s="940"/>
      <c r="R96" s="211"/>
      <c r="S96" s="480">
        <f t="shared" ref="S96:X96" si="152">SUM(S94:S95)</f>
        <v>98463.850509014388</v>
      </c>
      <c r="T96" s="481">
        <f t="shared" si="152"/>
        <v>107.43527866079999</v>
      </c>
      <c r="U96" s="481">
        <f t="shared" si="152"/>
        <v>0</v>
      </c>
      <c r="V96" s="481">
        <f t="shared" si="152"/>
        <v>2906.3140923999999</v>
      </c>
      <c r="W96" s="481">
        <f t="shared" si="152"/>
        <v>4845.8146703328957</v>
      </c>
      <c r="X96" s="481">
        <f t="shared" si="152"/>
        <v>3.0139817400000002</v>
      </c>
      <c r="Y96" s="482">
        <f t="shared" ref="Y96" si="153">SUM(S96:X96)</f>
        <v>106326.4285321481</v>
      </c>
      <c r="Z96" s="929"/>
    </row>
    <row r="97" spans="1:26" ht="13.8">
      <c r="A97" s="782">
        <v>31</v>
      </c>
      <c r="B97" s="782" t="s">
        <v>124</v>
      </c>
      <c r="C97" s="977" t="s">
        <v>216</v>
      </c>
      <c r="D97" s="955" t="s">
        <v>288</v>
      </c>
      <c r="E97" s="962">
        <v>182</v>
      </c>
      <c r="F97" s="962">
        <v>6789425</v>
      </c>
      <c r="G97" s="962">
        <f>F97/118.297</f>
        <v>57393.044624969356</v>
      </c>
      <c r="H97" s="211"/>
      <c r="I97" s="384" t="s">
        <v>165</v>
      </c>
      <c r="J97" s="410">
        <v>1449</v>
      </c>
      <c r="K97" s="408">
        <v>0</v>
      </c>
      <c r="L97" s="408">
        <v>72</v>
      </c>
      <c r="M97" s="408">
        <v>8</v>
      </c>
      <c r="N97" s="408">
        <v>15</v>
      </c>
      <c r="O97" s="408">
        <v>0</v>
      </c>
      <c r="P97" s="409">
        <f t="shared" ref="P97:P99" si="154">SUM(J97:O97)</f>
        <v>1544</v>
      </c>
      <c r="Q97" s="942">
        <f>P99</f>
        <v>1544</v>
      </c>
      <c r="R97" s="211"/>
      <c r="S97" s="472">
        <v>1341798</v>
      </c>
      <c r="T97" s="393">
        <v>0</v>
      </c>
      <c r="U97" s="393">
        <v>445</v>
      </c>
      <c r="V97" s="393">
        <v>54</v>
      </c>
      <c r="W97" s="393">
        <v>2640</v>
      </c>
      <c r="X97" s="393">
        <v>0</v>
      </c>
      <c r="Y97" s="394">
        <f t="shared" ref="Y97:Y99" si="155">SUM(S97:X97)</f>
        <v>1344937</v>
      </c>
      <c r="Z97" s="923">
        <f>Y99/118.297</f>
        <v>11369.155599888416</v>
      </c>
    </row>
    <row r="98" spans="1:26" ht="13.8">
      <c r="A98" s="782"/>
      <c r="B98" s="782"/>
      <c r="C98" s="977"/>
      <c r="D98" s="956"/>
      <c r="E98" s="962"/>
      <c r="F98" s="962"/>
      <c r="G98" s="962"/>
      <c r="H98" s="211"/>
      <c r="I98" s="385" t="s">
        <v>174</v>
      </c>
      <c r="J98" s="410">
        <v>0</v>
      </c>
      <c r="K98" s="410">
        <v>0</v>
      </c>
      <c r="L98" s="410">
        <v>0</v>
      </c>
      <c r="M98" s="410">
        <v>0</v>
      </c>
      <c r="N98" s="410">
        <v>0</v>
      </c>
      <c r="O98" s="410">
        <v>0</v>
      </c>
      <c r="P98" s="411">
        <f t="shared" si="154"/>
        <v>0</v>
      </c>
      <c r="Q98" s="942"/>
      <c r="R98" s="211"/>
      <c r="S98" s="473">
        <v>0</v>
      </c>
      <c r="T98" s="395">
        <v>0</v>
      </c>
      <c r="U98" s="395">
        <v>0</v>
      </c>
      <c r="V98" s="395">
        <v>0</v>
      </c>
      <c r="W98" s="395">
        <v>0</v>
      </c>
      <c r="X98" s="395">
        <v>0</v>
      </c>
      <c r="Y98" s="396">
        <f t="shared" si="155"/>
        <v>0</v>
      </c>
      <c r="Z98" s="924"/>
    </row>
    <row r="99" spans="1:26" ht="13.8">
      <c r="A99" s="782"/>
      <c r="B99" s="782"/>
      <c r="C99" s="977"/>
      <c r="D99" s="957"/>
      <c r="E99" s="962"/>
      <c r="F99" s="962"/>
      <c r="G99" s="962"/>
      <c r="H99" s="211"/>
      <c r="I99" s="386" t="s">
        <v>161</v>
      </c>
      <c r="J99" s="412">
        <f>SUM(J97:J98)</f>
        <v>1449</v>
      </c>
      <c r="K99" s="412">
        <f t="shared" ref="K99:O99" si="156">SUM(K97:K98)</f>
        <v>0</v>
      </c>
      <c r="L99" s="412">
        <f t="shared" si="156"/>
        <v>72</v>
      </c>
      <c r="M99" s="412">
        <f t="shared" si="156"/>
        <v>8</v>
      </c>
      <c r="N99" s="412">
        <f t="shared" si="156"/>
        <v>15</v>
      </c>
      <c r="O99" s="412">
        <f t="shared" si="156"/>
        <v>0</v>
      </c>
      <c r="P99" s="413">
        <f t="shared" si="154"/>
        <v>1544</v>
      </c>
      <c r="Q99" s="942"/>
      <c r="R99" s="211"/>
      <c r="S99" s="455">
        <f>SUM(S97:S98)</f>
        <v>1341798</v>
      </c>
      <c r="T99" s="397">
        <f t="shared" ref="T99:X99" si="157">SUM(T97:T98)</f>
        <v>0</v>
      </c>
      <c r="U99" s="397">
        <f t="shared" si="157"/>
        <v>445</v>
      </c>
      <c r="V99" s="397">
        <f t="shared" si="157"/>
        <v>54</v>
      </c>
      <c r="W99" s="397">
        <f t="shared" si="157"/>
        <v>2640</v>
      </c>
      <c r="X99" s="397">
        <f t="shared" si="157"/>
        <v>0</v>
      </c>
      <c r="Y99" s="398">
        <f t="shared" si="155"/>
        <v>1344937</v>
      </c>
      <c r="Z99" s="925"/>
    </row>
    <row r="100" spans="1:26" ht="13.8">
      <c r="A100" s="784">
        <v>32</v>
      </c>
      <c r="B100" s="784" t="s">
        <v>127</v>
      </c>
      <c r="C100" s="976" t="s">
        <v>128</v>
      </c>
      <c r="D100" s="952" t="s">
        <v>294</v>
      </c>
      <c r="E100" s="961">
        <v>3365</v>
      </c>
      <c r="F100" s="961">
        <v>473948142</v>
      </c>
      <c r="G100" s="961">
        <f>F100*0.01353</f>
        <v>6412518.3612600006</v>
      </c>
      <c r="H100" s="211"/>
      <c r="I100" s="377" t="s">
        <v>165</v>
      </c>
      <c r="J100" s="429">
        <v>5066</v>
      </c>
      <c r="K100" s="429">
        <v>707</v>
      </c>
      <c r="L100" s="429">
        <v>66</v>
      </c>
      <c r="M100" s="429">
        <v>130</v>
      </c>
      <c r="N100" s="429">
        <v>1480</v>
      </c>
      <c r="O100" s="429">
        <v>30</v>
      </c>
      <c r="P100" s="430">
        <f t="shared" ref="P100:P102" si="158">SUM(J100:O100)</f>
        <v>7479</v>
      </c>
      <c r="Q100" s="941">
        <f>P102</f>
        <v>20056</v>
      </c>
      <c r="R100" s="211"/>
      <c r="S100" s="456">
        <v>17975034</v>
      </c>
      <c r="T100" s="387">
        <v>10074</v>
      </c>
      <c r="U100" s="387">
        <v>10489195</v>
      </c>
      <c r="V100" s="387">
        <v>566213</v>
      </c>
      <c r="W100" s="387">
        <v>10354897</v>
      </c>
      <c r="X100" s="387">
        <v>721087</v>
      </c>
      <c r="Y100" s="388">
        <f t="shared" ref="Y100:Y105" si="159">SUM(S100:X100)</f>
        <v>40116500</v>
      </c>
      <c r="Z100" s="917">
        <f>Y102*0.01353</f>
        <v>608455.24872000003</v>
      </c>
    </row>
    <row r="101" spans="1:26" ht="13.8">
      <c r="A101" s="784"/>
      <c r="B101" s="784"/>
      <c r="C101" s="976"/>
      <c r="D101" s="953"/>
      <c r="E101" s="961"/>
      <c r="F101" s="961"/>
      <c r="G101" s="961"/>
      <c r="H101" s="211"/>
      <c r="I101" s="378" t="s">
        <v>174</v>
      </c>
      <c r="J101" s="431">
        <v>2830</v>
      </c>
      <c r="K101" s="431">
        <v>767</v>
      </c>
      <c r="L101" s="431">
        <v>493</v>
      </c>
      <c r="M101" s="431"/>
      <c r="N101" s="431">
        <v>8484</v>
      </c>
      <c r="O101" s="431">
        <v>3</v>
      </c>
      <c r="P101" s="432">
        <f t="shared" si="158"/>
        <v>12577</v>
      </c>
      <c r="Q101" s="941"/>
      <c r="R101" s="211"/>
      <c r="S101" s="457">
        <v>816990</v>
      </c>
      <c r="T101" s="389">
        <v>29262</v>
      </c>
      <c r="U101" s="389">
        <v>56875</v>
      </c>
      <c r="V101" s="389">
        <v>0</v>
      </c>
      <c r="W101" s="389">
        <v>3951197</v>
      </c>
      <c r="X101" s="389" t="s">
        <v>416</v>
      </c>
      <c r="Y101" s="390">
        <f t="shared" si="159"/>
        <v>4854324</v>
      </c>
      <c r="Z101" s="918"/>
    </row>
    <row r="102" spans="1:26" ht="13.8">
      <c r="A102" s="784"/>
      <c r="B102" s="784"/>
      <c r="C102" s="976"/>
      <c r="D102" s="954"/>
      <c r="E102" s="961"/>
      <c r="F102" s="961"/>
      <c r="G102" s="961"/>
      <c r="H102" s="211"/>
      <c r="I102" s="379" t="s">
        <v>161</v>
      </c>
      <c r="J102" s="433">
        <f>SUM(J100:J101)</f>
        <v>7896</v>
      </c>
      <c r="K102" s="433">
        <f t="shared" ref="K102" si="160">SUM(K100:K101)</f>
        <v>1474</v>
      </c>
      <c r="L102" s="433">
        <f t="shared" ref="L102" si="161">SUM(L100:L101)</f>
        <v>559</v>
      </c>
      <c r="M102" s="433">
        <f t="shared" ref="M102" si="162">SUM(M100:M101)</f>
        <v>130</v>
      </c>
      <c r="N102" s="433">
        <f t="shared" ref="N102" si="163">SUM(N100:N101)</f>
        <v>9964</v>
      </c>
      <c r="O102" s="433">
        <f t="shared" ref="O102" si="164">SUM(O100:O101)</f>
        <v>33</v>
      </c>
      <c r="P102" s="434">
        <f t="shared" si="158"/>
        <v>20056</v>
      </c>
      <c r="Q102" s="941"/>
      <c r="R102" s="211"/>
      <c r="S102" s="458">
        <f>SUM(S100:S101)</f>
        <v>18792024</v>
      </c>
      <c r="T102" s="391">
        <f t="shared" ref="T102" si="165">SUM(T100:T101)</f>
        <v>39336</v>
      </c>
      <c r="U102" s="391">
        <f t="shared" ref="U102" si="166">SUM(U100:U101)</f>
        <v>10546070</v>
      </c>
      <c r="V102" s="391">
        <f t="shared" ref="V102" si="167">SUM(V100:V101)</f>
        <v>566213</v>
      </c>
      <c r="W102" s="391">
        <f t="shared" ref="W102" si="168">SUM(W100:W101)</f>
        <v>14306094</v>
      </c>
      <c r="X102" s="391">
        <f t="shared" ref="X102" si="169">SUM(X100:X101)</f>
        <v>721087</v>
      </c>
      <c r="Y102" s="392">
        <f t="shared" si="159"/>
        <v>44970824</v>
      </c>
      <c r="Z102" s="926"/>
    </row>
    <row r="103" spans="1:26" ht="13.8">
      <c r="A103" s="782">
        <v>33</v>
      </c>
      <c r="B103" s="782" t="s">
        <v>133</v>
      </c>
      <c r="C103" s="977" t="s">
        <v>134</v>
      </c>
      <c r="D103" s="955" t="s">
        <v>299</v>
      </c>
      <c r="E103" s="962">
        <v>14992</v>
      </c>
      <c r="F103" s="962">
        <v>125653584</v>
      </c>
      <c r="G103" s="962">
        <v>12228702</v>
      </c>
      <c r="H103" s="211"/>
      <c r="I103" s="384" t="s">
        <v>165</v>
      </c>
      <c r="J103" s="420"/>
      <c r="K103" s="420"/>
      <c r="L103" s="420"/>
      <c r="M103" s="420"/>
      <c r="N103" s="420"/>
      <c r="O103" s="420"/>
      <c r="P103" s="426"/>
      <c r="Q103" s="939"/>
      <c r="R103" s="211"/>
      <c r="S103" s="471">
        <v>0</v>
      </c>
      <c r="T103" s="399">
        <v>0</v>
      </c>
      <c r="U103" s="399"/>
      <c r="V103" s="399"/>
      <c r="W103" s="399"/>
      <c r="X103" s="399"/>
      <c r="Y103" s="404">
        <f t="shared" si="159"/>
        <v>0</v>
      </c>
      <c r="Z103" s="914">
        <f>Y105</f>
        <v>3924482</v>
      </c>
    </row>
    <row r="104" spans="1:26" ht="13.8">
      <c r="A104" s="782"/>
      <c r="B104" s="782"/>
      <c r="C104" s="977"/>
      <c r="D104" s="956"/>
      <c r="E104" s="962"/>
      <c r="F104" s="962"/>
      <c r="G104" s="962"/>
      <c r="H104" s="211"/>
      <c r="I104" s="385" t="s">
        <v>174</v>
      </c>
      <c r="J104" s="422"/>
      <c r="K104" s="422"/>
      <c r="L104" s="422"/>
      <c r="M104" s="422"/>
      <c r="N104" s="422"/>
      <c r="O104" s="422"/>
      <c r="P104" s="423"/>
      <c r="Q104" s="939"/>
      <c r="R104" s="211"/>
      <c r="S104" s="463">
        <v>0</v>
      </c>
      <c r="T104" s="400">
        <v>0</v>
      </c>
      <c r="U104" s="400"/>
      <c r="V104" s="400"/>
      <c r="W104" s="400"/>
      <c r="X104" s="400"/>
      <c r="Y104" s="401">
        <f t="shared" si="159"/>
        <v>0</v>
      </c>
      <c r="Z104" s="915"/>
    </row>
    <row r="105" spans="1:26" ht="13.8">
      <c r="A105" s="782"/>
      <c r="B105" s="782"/>
      <c r="C105" s="977"/>
      <c r="D105" s="957"/>
      <c r="E105" s="962"/>
      <c r="F105" s="962"/>
      <c r="G105" s="962"/>
      <c r="H105" s="211"/>
      <c r="I105" s="386" t="s">
        <v>161</v>
      </c>
      <c r="J105" s="424">
        <v>0</v>
      </c>
      <c r="K105" s="424">
        <v>0</v>
      </c>
      <c r="L105" s="424">
        <v>0</v>
      </c>
      <c r="M105" s="424">
        <v>0</v>
      </c>
      <c r="N105" s="424">
        <v>0</v>
      </c>
      <c r="O105" s="424">
        <v>0</v>
      </c>
      <c r="P105" s="424">
        <v>0</v>
      </c>
      <c r="Q105" s="939"/>
      <c r="R105" s="211"/>
      <c r="S105" s="466">
        <f>SUM(S103:S104)</f>
        <v>0</v>
      </c>
      <c r="T105" s="402">
        <f t="shared" ref="T105" si="170">SUM(T103:T104)</f>
        <v>0</v>
      </c>
      <c r="U105" s="402">
        <v>1241565</v>
      </c>
      <c r="V105" s="402">
        <v>86105</v>
      </c>
      <c r="W105" s="402">
        <v>2485069</v>
      </c>
      <c r="X105" s="402">
        <v>111743</v>
      </c>
      <c r="Y105" s="403">
        <f t="shared" si="159"/>
        <v>3924482</v>
      </c>
      <c r="Z105" s="916"/>
    </row>
    <row r="106" spans="1:26" ht="13.8">
      <c r="A106" s="784">
        <v>34</v>
      </c>
      <c r="B106" s="784" t="s">
        <v>137</v>
      </c>
      <c r="C106" s="976" t="s">
        <v>138</v>
      </c>
      <c r="D106" s="952" t="s">
        <v>7</v>
      </c>
      <c r="E106" s="961">
        <v>69</v>
      </c>
      <c r="F106" s="961">
        <v>17167</v>
      </c>
      <c r="G106" s="961">
        <v>17167</v>
      </c>
      <c r="H106" s="211"/>
      <c r="I106" s="377" t="s">
        <v>165</v>
      </c>
      <c r="J106" s="429">
        <v>486</v>
      </c>
      <c r="K106" s="429">
        <v>0</v>
      </c>
      <c r="L106" s="429">
        <v>30</v>
      </c>
      <c r="M106" s="429">
        <v>0</v>
      </c>
      <c r="N106" s="429">
        <v>36</v>
      </c>
      <c r="O106" s="429">
        <v>0</v>
      </c>
      <c r="P106" s="430">
        <f t="shared" ref="P106:P108" si="171">SUM(J106:O106)</f>
        <v>552</v>
      </c>
      <c r="Q106" s="941">
        <f>P108</f>
        <v>552</v>
      </c>
      <c r="R106" s="211"/>
      <c r="S106" s="456">
        <v>8056</v>
      </c>
      <c r="T106" s="387">
        <v>0</v>
      </c>
      <c r="U106" s="387">
        <v>25928</v>
      </c>
      <c r="V106" s="387">
        <v>0</v>
      </c>
      <c r="W106" s="387">
        <v>721</v>
      </c>
      <c r="X106" s="387">
        <v>0</v>
      </c>
      <c r="Y106" s="388">
        <f t="shared" ref="Y106:Y108" si="172">SUM(S106:X106)</f>
        <v>34705</v>
      </c>
      <c r="Z106" s="917">
        <f>Y108</f>
        <v>34705</v>
      </c>
    </row>
    <row r="107" spans="1:26" ht="13.8">
      <c r="A107" s="784"/>
      <c r="B107" s="784"/>
      <c r="C107" s="976"/>
      <c r="D107" s="953"/>
      <c r="E107" s="961"/>
      <c r="F107" s="961"/>
      <c r="G107" s="961"/>
      <c r="H107" s="211"/>
      <c r="I107" s="378" t="s">
        <v>174</v>
      </c>
      <c r="J107" s="431">
        <v>0</v>
      </c>
      <c r="K107" s="431">
        <v>0</v>
      </c>
      <c r="L107" s="431">
        <v>0</v>
      </c>
      <c r="M107" s="431">
        <v>0</v>
      </c>
      <c r="N107" s="431">
        <v>0</v>
      </c>
      <c r="O107" s="431">
        <v>0</v>
      </c>
      <c r="P107" s="432">
        <f t="shared" si="171"/>
        <v>0</v>
      </c>
      <c r="Q107" s="941"/>
      <c r="R107" s="211"/>
      <c r="S107" s="457">
        <v>0</v>
      </c>
      <c r="T107" s="389">
        <v>0</v>
      </c>
      <c r="U107" s="389">
        <v>0</v>
      </c>
      <c r="V107" s="389">
        <v>0</v>
      </c>
      <c r="W107" s="389">
        <v>0</v>
      </c>
      <c r="X107" s="389">
        <v>0</v>
      </c>
      <c r="Y107" s="390">
        <f t="shared" si="172"/>
        <v>0</v>
      </c>
      <c r="Z107" s="918"/>
    </row>
    <row r="108" spans="1:26" ht="13.8">
      <c r="A108" s="784"/>
      <c r="B108" s="784"/>
      <c r="C108" s="976"/>
      <c r="D108" s="954"/>
      <c r="E108" s="961"/>
      <c r="F108" s="961"/>
      <c r="G108" s="961"/>
      <c r="H108" s="211"/>
      <c r="I108" s="379" t="s">
        <v>161</v>
      </c>
      <c r="J108" s="433">
        <f>SUM(J106:J107)</f>
        <v>486</v>
      </c>
      <c r="K108" s="433">
        <f t="shared" ref="K108:O108" si="173">SUM(K106:K107)</f>
        <v>0</v>
      </c>
      <c r="L108" s="433">
        <f t="shared" si="173"/>
        <v>30</v>
      </c>
      <c r="M108" s="433">
        <f t="shared" si="173"/>
        <v>0</v>
      </c>
      <c r="N108" s="433">
        <f t="shared" si="173"/>
        <v>36</v>
      </c>
      <c r="O108" s="433">
        <f t="shared" si="173"/>
        <v>0</v>
      </c>
      <c r="P108" s="434">
        <f t="shared" si="171"/>
        <v>552</v>
      </c>
      <c r="Q108" s="941"/>
      <c r="R108" s="211"/>
      <c r="S108" s="458">
        <f>SUM(S106:S107)</f>
        <v>8056</v>
      </c>
      <c r="T108" s="391">
        <f t="shared" ref="T108:X108" si="174">SUM(T106:T107)</f>
        <v>0</v>
      </c>
      <c r="U108" s="391">
        <f t="shared" si="174"/>
        <v>25928</v>
      </c>
      <c r="V108" s="391">
        <f t="shared" si="174"/>
        <v>0</v>
      </c>
      <c r="W108" s="391">
        <f t="shared" si="174"/>
        <v>721</v>
      </c>
      <c r="X108" s="391">
        <f t="shared" si="174"/>
        <v>0</v>
      </c>
      <c r="Y108" s="392">
        <f t="shared" si="172"/>
        <v>34705</v>
      </c>
      <c r="Z108" s="926"/>
    </row>
    <row r="109" spans="1:26" ht="13.8">
      <c r="A109" s="782">
        <v>35</v>
      </c>
      <c r="B109" s="782" t="s">
        <v>141</v>
      </c>
      <c r="C109" s="977" t="s">
        <v>142</v>
      </c>
      <c r="D109" s="955" t="s">
        <v>7</v>
      </c>
      <c r="E109" s="962">
        <v>20</v>
      </c>
      <c r="F109" s="962">
        <v>39774</v>
      </c>
      <c r="G109" s="962">
        <v>39774</v>
      </c>
      <c r="H109" s="211"/>
      <c r="I109" s="384" t="s">
        <v>165</v>
      </c>
      <c r="J109" s="420">
        <v>1924</v>
      </c>
      <c r="K109" s="420">
        <v>7</v>
      </c>
      <c r="L109" s="420">
        <v>19</v>
      </c>
      <c r="M109" s="420">
        <v>7</v>
      </c>
      <c r="N109" s="420">
        <v>526</v>
      </c>
      <c r="O109" s="420">
        <v>0</v>
      </c>
      <c r="P109" s="426">
        <f t="shared" ref="P109:P111" si="175">SUM(J109:O109)</f>
        <v>2483</v>
      </c>
      <c r="Q109" s="939">
        <f>P111</f>
        <v>2483</v>
      </c>
      <c r="R109" s="211"/>
      <c r="S109" s="471">
        <v>40544.300000000003</v>
      </c>
      <c r="T109" s="399">
        <v>3.4</v>
      </c>
      <c r="U109" s="399">
        <v>34802.980000000003</v>
      </c>
      <c r="V109" s="399">
        <v>3.9</v>
      </c>
      <c r="W109" s="399">
        <v>14201.3</v>
      </c>
      <c r="X109" s="399">
        <v>0</v>
      </c>
      <c r="Y109" s="404">
        <f t="shared" ref="Y109:Y111" si="176">SUM(S109:X109)</f>
        <v>89555.88</v>
      </c>
      <c r="Z109" s="914">
        <f>Y111</f>
        <v>89555.88</v>
      </c>
    </row>
    <row r="110" spans="1:26" ht="13.8">
      <c r="A110" s="782"/>
      <c r="B110" s="782"/>
      <c r="C110" s="977"/>
      <c r="D110" s="956"/>
      <c r="E110" s="962"/>
      <c r="F110" s="962"/>
      <c r="G110" s="962"/>
      <c r="H110" s="211"/>
      <c r="I110" s="385" t="s">
        <v>174</v>
      </c>
      <c r="J110" s="422">
        <v>0</v>
      </c>
      <c r="K110" s="422">
        <v>0</v>
      </c>
      <c r="L110" s="422">
        <v>0</v>
      </c>
      <c r="M110" s="422">
        <v>0</v>
      </c>
      <c r="N110" s="422">
        <v>0</v>
      </c>
      <c r="O110" s="422">
        <v>0</v>
      </c>
      <c r="P110" s="423">
        <f t="shared" si="175"/>
        <v>0</v>
      </c>
      <c r="Q110" s="939"/>
      <c r="R110" s="211"/>
      <c r="S110" s="463">
        <v>0</v>
      </c>
      <c r="T110" s="400">
        <v>0</v>
      </c>
      <c r="U110" s="400">
        <v>0</v>
      </c>
      <c r="V110" s="400">
        <v>0</v>
      </c>
      <c r="W110" s="400">
        <v>0</v>
      </c>
      <c r="X110" s="400">
        <v>0</v>
      </c>
      <c r="Y110" s="401">
        <f t="shared" si="176"/>
        <v>0</v>
      </c>
      <c r="Z110" s="915"/>
    </row>
    <row r="111" spans="1:26" ht="13.8">
      <c r="A111" s="782"/>
      <c r="B111" s="782"/>
      <c r="C111" s="977"/>
      <c r="D111" s="957"/>
      <c r="E111" s="962"/>
      <c r="F111" s="962"/>
      <c r="G111" s="962"/>
      <c r="H111" s="211"/>
      <c r="I111" s="386" t="s">
        <v>161</v>
      </c>
      <c r="J111" s="424">
        <f>SUM(J109:J110)</f>
        <v>1924</v>
      </c>
      <c r="K111" s="424">
        <f t="shared" ref="K111:O111" si="177">SUM(K109:K110)</f>
        <v>7</v>
      </c>
      <c r="L111" s="424">
        <f t="shared" si="177"/>
        <v>19</v>
      </c>
      <c r="M111" s="424">
        <f t="shared" si="177"/>
        <v>7</v>
      </c>
      <c r="N111" s="424">
        <f t="shared" si="177"/>
        <v>526</v>
      </c>
      <c r="O111" s="424">
        <f t="shared" si="177"/>
        <v>0</v>
      </c>
      <c r="P111" s="425">
        <f t="shared" si="175"/>
        <v>2483</v>
      </c>
      <c r="Q111" s="939"/>
      <c r="R111" s="211"/>
      <c r="S111" s="466">
        <f>SUM(S109:S110)</f>
        <v>40544.300000000003</v>
      </c>
      <c r="T111" s="402">
        <f t="shared" ref="T111:X111" si="178">SUM(T109:T110)</f>
        <v>3.4</v>
      </c>
      <c r="U111" s="402">
        <f t="shared" si="178"/>
        <v>34802.980000000003</v>
      </c>
      <c r="V111" s="402">
        <f t="shared" si="178"/>
        <v>3.9</v>
      </c>
      <c r="W111" s="402">
        <f t="shared" si="178"/>
        <v>14201.3</v>
      </c>
      <c r="X111" s="402">
        <f t="shared" si="178"/>
        <v>0</v>
      </c>
      <c r="Y111" s="403">
        <f t="shared" si="176"/>
        <v>89555.88</v>
      </c>
      <c r="Z111" s="916"/>
    </row>
    <row r="112" spans="1:26" ht="13.8">
      <c r="A112" s="784">
        <v>36</v>
      </c>
      <c r="B112" s="784" t="s">
        <v>145</v>
      </c>
      <c r="C112" s="976" t="s">
        <v>146</v>
      </c>
      <c r="D112" s="952" t="s">
        <v>291</v>
      </c>
      <c r="E112" s="961">
        <v>178466.698</v>
      </c>
      <c r="F112" s="961">
        <v>112758032.09999999</v>
      </c>
      <c r="G112" s="961">
        <f>F112*0.1794</f>
        <v>20228790.95874</v>
      </c>
      <c r="H112" s="211"/>
      <c r="I112" s="377" t="s">
        <v>165</v>
      </c>
      <c r="J112" s="441">
        <v>790</v>
      </c>
      <c r="K112" s="441">
        <v>515</v>
      </c>
      <c r="L112" s="441">
        <v>0</v>
      </c>
      <c r="M112" s="441">
        <v>0</v>
      </c>
      <c r="N112" s="441">
        <v>606</v>
      </c>
      <c r="O112" s="441">
        <v>1821</v>
      </c>
      <c r="P112" s="442">
        <f t="shared" ref="P112:P114" si="179">SUM(J112:O112)</f>
        <v>3732</v>
      </c>
      <c r="Q112" s="943">
        <f>P114</f>
        <v>3732</v>
      </c>
      <c r="R112" s="211"/>
      <c r="S112" s="483">
        <v>791805</v>
      </c>
      <c r="T112" s="484">
        <v>52805</v>
      </c>
      <c r="U112" s="484">
        <v>214161</v>
      </c>
      <c r="V112" s="484">
        <v>0</v>
      </c>
      <c r="W112" s="484">
        <v>71534</v>
      </c>
      <c r="X112" s="484">
        <v>18885</v>
      </c>
      <c r="Y112" s="485">
        <f t="shared" ref="Y112:Y114" si="180">SUM(S112:X112)</f>
        <v>1149190</v>
      </c>
      <c r="Z112" s="920">
        <f>Y114*0.1794</f>
        <v>206164.68600000002</v>
      </c>
    </row>
    <row r="113" spans="1:26" ht="13.8">
      <c r="A113" s="784"/>
      <c r="B113" s="784"/>
      <c r="C113" s="976"/>
      <c r="D113" s="953"/>
      <c r="E113" s="961"/>
      <c r="F113" s="961"/>
      <c r="G113" s="961"/>
      <c r="H113" s="211"/>
      <c r="I113" s="378" t="s">
        <v>174</v>
      </c>
      <c r="J113" s="443">
        <v>0</v>
      </c>
      <c r="K113" s="443">
        <v>0</v>
      </c>
      <c r="L113" s="443">
        <v>0</v>
      </c>
      <c r="M113" s="443">
        <v>0</v>
      </c>
      <c r="N113" s="443">
        <v>0</v>
      </c>
      <c r="O113" s="443">
        <v>0</v>
      </c>
      <c r="P113" s="444">
        <f t="shared" si="179"/>
        <v>0</v>
      </c>
      <c r="Q113" s="943"/>
      <c r="R113" s="211"/>
      <c r="S113" s="486">
        <v>0</v>
      </c>
      <c r="T113" s="487">
        <v>0</v>
      </c>
      <c r="U113" s="487">
        <v>0</v>
      </c>
      <c r="V113" s="487">
        <v>0</v>
      </c>
      <c r="W113" s="487">
        <v>0</v>
      </c>
      <c r="X113" s="487">
        <v>0</v>
      </c>
      <c r="Y113" s="488">
        <f t="shared" si="180"/>
        <v>0</v>
      </c>
      <c r="Z113" s="921"/>
    </row>
    <row r="114" spans="1:26" ht="13.8">
      <c r="A114" s="784"/>
      <c r="B114" s="784"/>
      <c r="C114" s="976"/>
      <c r="D114" s="954"/>
      <c r="E114" s="961"/>
      <c r="F114" s="961"/>
      <c r="G114" s="961"/>
      <c r="H114" s="211"/>
      <c r="I114" s="379" t="s">
        <v>161</v>
      </c>
      <c r="J114" s="445">
        <f t="shared" ref="J114:O114" si="181">SUM(J112:J113)</f>
        <v>790</v>
      </c>
      <c r="K114" s="445">
        <f t="shared" si="181"/>
        <v>515</v>
      </c>
      <c r="L114" s="445">
        <f t="shared" si="181"/>
        <v>0</v>
      </c>
      <c r="M114" s="445">
        <f t="shared" si="181"/>
        <v>0</v>
      </c>
      <c r="N114" s="445">
        <f t="shared" si="181"/>
        <v>606</v>
      </c>
      <c r="O114" s="445">
        <f t="shared" si="181"/>
        <v>1821</v>
      </c>
      <c r="P114" s="446">
        <f t="shared" si="179"/>
        <v>3732</v>
      </c>
      <c r="Q114" s="943"/>
      <c r="R114" s="211"/>
      <c r="S114" s="489">
        <f>SUM(S112:S113)</f>
        <v>791805</v>
      </c>
      <c r="T114" s="490">
        <v>52805</v>
      </c>
      <c r="U114" s="491">
        <f>SUM(U112:U113)</f>
        <v>214161</v>
      </c>
      <c r="V114" s="491">
        <f>SUM(V112:V113)</f>
        <v>0</v>
      </c>
      <c r="W114" s="491">
        <f>SUM(W112:W113)</f>
        <v>71534</v>
      </c>
      <c r="X114" s="491">
        <f>SUM(X112:X113)</f>
        <v>18885</v>
      </c>
      <c r="Y114" s="492">
        <f t="shared" si="180"/>
        <v>1149190</v>
      </c>
      <c r="Z114" s="922"/>
    </row>
    <row r="115" spans="1:26" ht="13.8">
      <c r="A115" s="782">
        <v>37</v>
      </c>
      <c r="B115" s="782" t="s">
        <v>149</v>
      </c>
      <c r="C115" s="977" t="s">
        <v>150</v>
      </c>
      <c r="D115" s="955" t="s">
        <v>293</v>
      </c>
      <c r="E115" s="962">
        <v>25.396000000000001</v>
      </c>
      <c r="F115" s="962">
        <v>245</v>
      </c>
      <c r="G115" s="962">
        <f>245/32.316</f>
        <v>7.5813838346329989</v>
      </c>
      <c r="H115" s="211"/>
      <c r="I115" s="384" t="s">
        <v>165</v>
      </c>
      <c r="J115" s="420">
        <v>7335</v>
      </c>
      <c r="K115" s="420">
        <v>1694</v>
      </c>
      <c r="L115" s="420">
        <v>0</v>
      </c>
      <c r="M115" s="420">
        <v>0</v>
      </c>
      <c r="N115" s="420">
        <v>1623</v>
      </c>
      <c r="O115" s="420">
        <v>778</v>
      </c>
      <c r="P115" s="426">
        <f t="shared" ref="P115:P120" si="182">SUM(J115:O115)</f>
        <v>11430</v>
      </c>
      <c r="Q115" s="939">
        <f>P117</f>
        <v>11448</v>
      </c>
      <c r="R115" s="211"/>
      <c r="S115" s="471">
        <v>1239985.9805399999</v>
      </c>
      <c r="T115" s="399">
        <v>383817.598864</v>
      </c>
      <c r="U115" s="399">
        <v>0</v>
      </c>
      <c r="V115" s="399">
        <v>0</v>
      </c>
      <c r="W115" s="399">
        <v>115483.323936</v>
      </c>
      <c r="X115" s="399">
        <v>9210.3841080000002</v>
      </c>
      <c r="Y115" s="404">
        <f t="shared" ref="Y115:Y120" si="183">SUM(S115:X115)</f>
        <v>1748497.2874479999</v>
      </c>
      <c r="Z115" s="914">
        <f>Y117/32.316</f>
        <v>54159.636139497467</v>
      </c>
    </row>
    <row r="116" spans="1:26" ht="13.8">
      <c r="A116" s="782"/>
      <c r="B116" s="782"/>
      <c r="C116" s="977"/>
      <c r="D116" s="956"/>
      <c r="E116" s="962"/>
      <c r="F116" s="962"/>
      <c r="G116" s="962"/>
      <c r="H116" s="211"/>
      <c r="I116" s="385" t="s">
        <v>174</v>
      </c>
      <c r="J116" s="422">
        <v>2</v>
      </c>
      <c r="K116" s="422">
        <v>0</v>
      </c>
      <c r="L116" s="422">
        <v>11</v>
      </c>
      <c r="M116" s="422">
        <v>0</v>
      </c>
      <c r="N116" s="422">
        <v>5</v>
      </c>
      <c r="O116" s="422">
        <v>0</v>
      </c>
      <c r="P116" s="423">
        <f t="shared" si="182"/>
        <v>18</v>
      </c>
      <c r="Q116" s="939"/>
      <c r="R116" s="211"/>
      <c r="S116" s="463">
        <v>18.852320000000002</v>
      </c>
      <c r="T116" s="400">
        <v>0</v>
      </c>
      <c r="U116" s="400">
        <v>526.92234400000007</v>
      </c>
      <c r="V116" s="400">
        <v>0</v>
      </c>
      <c r="W116" s="400">
        <v>1179.739372</v>
      </c>
      <c r="X116" s="400">
        <v>0</v>
      </c>
      <c r="Y116" s="401">
        <f t="shared" si="183"/>
        <v>1725.514036</v>
      </c>
      <c r="Z116" s="915"/>
    </row>
    <row r="117" spans="1:26" ht="13.8">
      <c r="A117" s="782"/>
      <c r="B117" s="782"/>
      <c r="C117" s="977"/>
      <c r="D117" s="957"/>
      <c r="E117" s="962"/>
      <c r="F117" s="962"/>
      <c r="G117" s="962"/>
      <c r="H117" s="211"/>
      <c r="I117" s="386" t="s">
        <v>161</v>
      </c>
      <c r="J117" s="424">
        <f>SUM(J115:J116)</f>
        <v>7337</v>
      </c>
      <c r="K117" s="424">
        <f t="shared" ref="K117:O117" si="184">SUM(K115:K116)</f>
        <v>1694</v>
      </c>
      <c r="L117" s="424">
        <f t="shared" si="184"/>
        <v>11</v>
      </c>
      <c r="M117" s="424">
        <f t="shared" si="184"/>
        <v>0</v>
      </c>
      <c r="N117" s="424">
        <f t="shared" si="184"/>
        <v>1628</v>
      </c>
      <c r="O117" s="424">
        <f t="shared" si="184"/>
        <v>778</v>
      </c>
      <c r="P117" s="425">
        <f t="shared" si="182"/>
        <v>11448</v>
      </c>
      <c r="Q117" s="939"/>
      <c r="R117" s="211"/>
      <c r="S117" s="466">
        <f>SUM(S115:S116)</f>
        <v>1240004.83286</v>
      </c>
      <c r="T117" s="402">
        <f t="shared" ref="T117:X117" si="185">SUM(T115:T116)</f>
        <v>383817.598864</v>
      </c>
      <c r="U117" s="402">
        <f t="shared" si="185"/>
        <v>526.92234400000007</v>
      </c>
      <c r="V117" s="402">
        <f t="shared" si="185"/>
        <v>0</v>
      </c>
      <c r="W117" s="402">
        <f t="shared" si="185"/>
        <v>116663.063308</v>
      </c>
      <c r="X117" s="402">
        <f t="shared" si="185"/>
        <v>9210.3841080000002</v>
      </c>
      <c r="Y117" s="403">
        <f t="shared" si="183"/>
        <v>1750222.8014840002</v>
      </c>
      <c r="Z117" s="916"/>
    </row>
    <row r="118" spans="1:26" ht="13.8">
      <c r="A118" s="784">
        <v>38</v>
      </c>
      <c r="B118" s="784" t="s">
        <v>154</v>
      </c>
      <c r="C118" s="972" t="s">
        <v>155</v>
      </c>
      <c r="D118" s="952" t="s">
        <v>289</v>
      </c>
      <c r="E118" s="961">
        <v>64884</v>
      </c>
      <c r="F118" s="961">
        <v>285321778</v>
      </c>
      <c r="G118" s="961">
        <f>285321778*1.1304</f>
        <v>322527737.85120004</v>
      </c>
      <c r="H118" s="211"/>
      <c r="I118" s="381" t="s">
        <v>165</v>
      </c>
      <c r="J118" s="429">
        <v>3637</v>
      </c>
      <c r="K118" s="429">
        <v>1789</v>
      </c>
      <c r="L118" s="429">
        <v>216</v>
      </c>
      <c r="M118" s="429">
        <v>0</v>
      </c>
      <c r="N118" s="429">
        <v>3379</v>
      </c>
      <c r="O118" s="429">
        <v>0</v>
      </c>
      <c r="P118" s="430">
        <f t="shared" si="182"/>
        <v>9021</v>
      </c>
      <c r="Q118" s="944">
        <f>P120</f>
        <v>19731</v>
      </c>
      <c r="R118" s="211"/>
      <c r="S118" s="456">
        <v>2367347</v>
      </c>
      <c r="T118" s="387">
        <v>0</v>
      </c>
      <c r="U118" s="387">
        <v>2117434</v>
      </c>
      <c r="V118" s="387">
        <v>0</v>
      </c>
      <c r="W118" s="387">
        <v>208993</v>
      </c>
      <c r="X118" s="387">
        <v>0</v>
      </c>
      <c r="Y118" s="388">
        <f t="shared" si="183"/>
        <v>4693774</v>
      </c>
      <c r="Z118" s="917">
        <f>Y120*1.1304</f>
        <v>5404321.4472000003</v>
      </c>
    </row>
    <row r="119" spans="1:26" ht="13.8">
      <c r="A119" s="784"/>
      <c r="B119" s="784"/>
      <c r="C119" s="972"/>
      <c r="D119" s="953"/>
      <c r="E119" s="961"/>
      <c r="F119" s="961"/>
      <c r="G119" s="961"/>
      <c r="H119" s="211"/>
      <c r="I119" s="382" t="s">
        <v>174</v>
      </c>
      <c r="J119" s="431">
        <v>9801</v>
      </c>
      <c r="K119" s="431">
        <v>0</v>
      </c>
      <c r="L119" s="431">
        <v>0</v>
      </c>
      <c r="M119" s="431">
        <v>0</v>
      </c>
      <c r="N119" s="431">
        <v>909</v>
      </c>
      <c r="O119" s="431">
        <v>0</v>
      </c>
      <c r="P119" s="432">
        <f t="shared" si="182"/>
        <v>10710</v>
      </c>
      <c r="Q119" s="944"/>
      <c r="R119" s="211"/>
      <c r="S119" s="457">
        <v>83067</v>
      </c>
      <c r="T119" s="389">
        <v>0</v>
      </c>
      <c r="U119" s="389">
        <v>0</v>
      </c>
      <c r="V119" s="389">
        <v>0</v>
      </c>
      <c r="W119" s="389">
        <v>4052</v>
      </c>
      <c r="X119" s="389">
        <v>0</v>
      </c>
      <c r="Y119" s="390">
        <f t="shared" si="183"/>
        <v>87119</v>
      </c>
      <c r="Z119" s="918"/>
    </row>
    <row r="120" spans="1:26" ht="14.4" thickBot="1">
      <c r="A120" s="784"/>
      <c r="B120" s="784"/>
      <c r="C120" s="972"/>
      <c r="D120" s="953"/>
      <c r="E120" s="966"/>
      <c r="F120" s="966"/>
      <c r="G120" s="966"/>
      <c r="H120" s="211"/>
      <c r="I120" s="383" t="s">
        <v>161</v>
      </c>
      <c r="J120" s="447">
        <f>SUM(J118:J119)</f>
        <v>13438</v>
      </c>
      <c r="K120" s="447">
        <f t="shared" ref="K120:O120" si="186">SUM(K118:K119)</f>
        <v>1789</v>
      </c>
      <c r="L120" s="447">
        <f t="shared" si="186"/>
        <v>216</v>
      </c>
      <c r="M120" s="447">
        <f t="shared" si="186"/>
        <v>0</v>
      </c>
      <c r="N120" s="447">
        <f t="shared" si="186"/>
        <v>4288</v>
      </c>
      <c r="O120" s="447">
        <f t="shared" si="186"/>
        <v>0</v>
      </c>
      <c r="P120" s="448">
        <f t="shared" si="182"/>
        <v>19731</v>
      </c>
      <c r="Q120" s="945"/>
      <c r="R120" s="211"/>
      <c r="S120" s="493">
        <f>SUM(S118:S119)</f>
        <v>2450414</v>
      </c>
      <c r="T120" s="494">
        <f t="shared" ref="T120:X120" si="187">SUM(T118:T119)</f>
        <v>0</v>
      </c>
      <c r="U120" s="494">
        <f t="shared" si="187"/>
        <v>2117434</v>
      </c>
      <c r="V120" s="494">
        <f t="shared" si="187"/>
        <v>0</v>
      </c>
      <c r="W120" s="494">
        <f t="shared" si="187"/>
        <v>213045</v>
      </c>
      <c r="X120" s="494">
        <f t="shared" si="187"/>
        <v>0</v>
      </c>
      <c r="Y120" s="495">
        <f t="shared" si="183"/>
        <v>4780893</v>
      </c>
      <c r="Z120" s="919"/>
    </row>
    <row r="121" spans="1:26" s="3" customFormat="1" ht="15" thickTop="1" thickBot="1">
      <c r="B121" s="283"/>
      <c r="D121" s="737" t="s">
        <v>456</v>
      </c>
      <c r="E121" s="735">
        <f>SUM(E7:E120)</f>
        <v>623958.429</v>
      </c>
      <c r="F121" s="738" t="s">
        <v>457</v>
      </c>
      <c r="G121" s="735">
        <f>SUM(G7:G120)</f>
        <v>1314400192.6074889</v>
      </c>
      <c r="H121" s="197"/>
      <c r="I121" s="683"/>
      <c r="J121" s="684"/>
      <c r="K121" s="684"/>
      <c r="L121" s="684"/>
      <c r="M121" s="684"/>
      <c r="N121" s="684"/>
      <c r="O121" s="684"/>
      <c r="P121" s="680" t="s">
        <v>450</v>
      </c>
      <c r="Q121" s="685">
        <f>SUM(Q7:Q120)</f>
        <v>534855</v>
      </c>
      <c r="R121" s="197"/>
      <c r="S121" s="679"/>
      <c r="T121" s="680"/>
      <c r="U121" s="680"/>
      <c r="V121" s="680"/>
      <c r="W121" s="680"/>
      <c r="X121" s="680"/>
      <c r="Y121" s="734" t="s">
        <v>455</v>
      </c>
      <c r="Z121" s="685">
        <f>SUM(Z7:Z120)</f>
        <v>59770452.054331876</v>
      </c>
    </row>
    <row r="122" spans="1:26" ht="13.8" thickTop="1"/>
    <row r="124" spans="1:26">
      <c r="P124" s="537"/>
      <c r="Q124" s="537"/>
    </row>
    <row r="129" spans="5:5">
      <c r="E129" s="736"/>
    </row>
    <row r="130" spans="5:5">
      <c r="E130" s="736"/>
    </row>
  </sheetData>
  <mergeCells count="346">
    <mergeCell ref="G109:G111"/>
    <mergeCell ref="G112:G114"/>
    <mergeCell ref="G115:G117"/>
    <mergeCell ref="G118:G120"/>
    <mergeCell ref="G82:G84"/>
    <mergeCell ref="G85:G87"/>
    <mergeCell ref="G88:G90"/>
    <mergeCell ref="G91:G93"/>
    <mergeCell ref="G94:G96"/>
    <mergeCell ref="G97:G99"/>
    <mergeCell ref="G100:G102"/>
    <mergeCell ref="G103:G105"/>
    <mergeCell ref="G106:G108"/>
    <mergeCell ref="G61:G63"/>
    <mergeCell ref="G64:G66"/>
    <mergeCell ref="G67:G69"/>
    <mergeCell ref="G70:G72"/>
    <mergeCell ref="G73:G75"/>
    <mergeCell ref="G76:G78"/>
    <mergeCell ref="G79:G81"/>
    <mergeCell ref="G37:G39"/>
    <mergeCell ref="G40:G42"/>
    <mergeCell ref="G43:G45"/>
    <mergeCell ref="G46:G48"/>
    <mergeCell ref="G49:G51"/>
    <mergeCell ref="G52:G54"/>
    <mergeCell ref="G55:G57"/>
    <mergeCell ref="G58:G60"/>
    <mergeCell ref="G10:G12"/>
    <mergeCell ref="G13:G15"/>
    <mergeCell ref="G16:G18"/>
    <mergeCell ref="G19:G21"/>
    <mergeCell ref="G22:G24"/>
    <mergeCell ref="G25:G27"/>
    <mergeCell ref="G28:G30"/>
    <mergeCell ref="G31:G33"/>
    <mergeCell ref="G34:G36"/>
    <mergeCell ref="B19:B21"/>
    <mergeCell ref="C19:C21"/>
    <mergeCell ref="B22:B24"/>
    <mergeCell ref="C22:C24"/>
    <mergeCell ref="I5:P5"/>
    <mergeCell ref="B13:B15"/>
    <mergeCell ref="C13:C15"/>
    <mergeCell ref="B16:B18"/>
    <mergeCell ref="C16:C18"/>
    <mergeCell ref="B7:B9"/>
    <mergeCell ref="C7:C9"/>
    <mergeCell ref="B10:B12"/>
    <mergeCell ref="C10:C12"/>
    <mergeCell ref="E7:E9"/>
    <mergeCell ref="E10:E12"/>
    <mergeCell ref="E13:E15"/>
    <mergeCell ref="E16:E18"/>
    <mergeCell ref="E19:E21"/>
    <mergeCell ref="E22:E24"/>
    <mergeCell ref="D7:D9"/>
    <mergeCell ref="D10:D12"/>
    <mergeCell ref="D13:D15"/>
    <mergeCell ref="D19:D21"/>
    <mergeCell ref="G7:G9"/>
    <mergeCell ref="B37:B39"/>
    <mergeCell ref="C37:C39"/>
    <mergeCell ref="B40:B42"/>
    <mergeCell ref="C40:C42"/>
    <mergeCell ref="B31:B33"/>
    <mergeCell ref="C31:C33"/>
    <mergeCell ref="B34:B36"/>
    <mergeCell ref="C34:C36"/>
    <mergeCell ref="B25:B27"/>
    <mergeCell ref="C25:C27"/>
    <mergeCell ref="B28:B30"/>
    <mergeCell ref="C28:C30"/>
    <mergeCell ref="B52:B54"/>
    <mergeCell ref="C52:C54"/>
    <mergeCell ref="B55:B57"/>
    <mergeCell ref="C55:C57"/>
    <mergeCell ref="B49:B51"/>
    <mergeCell ref="C49:C51"/>
    <mergeCell ref="B43:B45"/>
    <mergeCell ref="C43:C45"/>
    <mergeCell ref="B46:B48"/>
    <mergeCell ref="C46:C48"/>
    <mergeCell ref="B58:B60"/>
    <mergeCell ref="C58:C60"/>
    <mergeCell ref="B61:B63"/>
    <mergeCell ref="C61:C63"/>
    <mergeCell ref="B85:B87"/>
    <mergeCell ref="C85:C87"/>
    <mergeCell ref="B76:B78"/>
    <mergeCell ref="C76:C78"/>
    <mergeCell ref="B79:B81"/>
    <mergeCell ref="C79:C81"/>
    <mergeCell ref="B70:B72"/>
    <mergeCell ref="C70:C72"/>
    <mergeCell ref="B73:B75"/>
    <mergeCell ref="C73:C75"/>
    <mergeCell ref="C82:C84"/>
    <mergeCell ref="C97:C99"/>
    <mergeCell ref="B88:B90"/>
    <mergeCell ref="C88:C90"/>
    <mergeCell ref="B91:B93"/>
    <mergeCell ref="C91:C93"/>
    <mergeCell ref="B82:B84"/>
    <mergeCell ref="B64:B66"/>
    <mergeCell ref="C64:C66"/>
    <mergeCell ref="B67:B69"/>
    <mergeCell ref="C67:C69"/>
    <mergeCell ref="E34:E36"/>
    <mergeCell ref="E37:E39"/>
    <mergeCell ref="E40:E42"/>
    <mergeCell ref="E43:E45"/>
    <mergeCell ref="E46:E48"/>
    <mergeCell ref="E49:E51"/>
    <mergeCell ref="B118:B120"/>
    <mergeCell ref="C118:C120"/>
    <mergeCell ref="S5:Y5"/>
    <mergeCell ref="B112:B114"/>
    <mergeCell ref="C112:C114"/>
    <mergeCell ref="B115:B117"/>
    <mergeCell ref="C115:C117"/>
    <mergeCell ref="B106:B108"/>
    <mergeCell ref="C106:C108"/>
    <mergeCell ref="B109:B111"/>
    <mergeCell ref="C109:C111"/>
    <mergeCell ref="B100:B102"/>
    <mergeCell ref="C100:C102"/>
    <mergeCell ref="B103:B105"/>
    <mergeCell ref="C103:C105"/>
    <mergeCell ref="B94:B96"/>
    <mergeCell ref="C94:C96"/>
    <mergeCell ref="B97:B99"/>
    <mergeCell ref="E112:E114"/>
    <mergeCell ref="E115:E117"/>
    <mergeCell ref="E118:E120"/>
    <mergeCell ref="E79:E81"/>
    <mergeCell ref="E82:E84"/>
    <mergeCell ref="E106:E108"/>
    <mergeCell ref="E109:E111"/>
    <mergeCell ref="E85:E87"/>
    <mergeCell ref="E88:E90"/>
    <mergeCell ref="E91:E93"/>
    <mergeCell ref="E94:E96"/>
    <mergeCell ref="F43:F45"/>
    <mergeCell ref="F46:F48"/>
    <mergeCell ref="F49:F51"/>
    <mergeCell ref="E70:E72"/>
    <mergeCell ref="E73:E75"/>
    <mergeCell ref="E76:E78"/>
    <mergeCell ref="F7:F9"/>
    <mergeCell ref="F10:F12"/>
    <mergeCell ref="F13:F15"/>
    <mergeCell ref="F16:F18"/>
    <mergeCell ref="F19:F21"/>
    <mergeCell ref="F22:F24"/>
    <mergeCell ref="F25:F27"/>
    <mergeCell ref="F28:F30"/>
    <mergeCell ref="F31:F33"/>
    <mergeCell ref="E52:E54"/>
    <mergeCell ref="E55:E57"/>
    <mergeCell ref="E58:E60"/>
    <mergeCell ref="E61:E63"/>
    <mergeCell ref="E64:E66"/>
    <mergeCell ref="E67:E69"/>
    <mergeCell ref="E25:E27"/>
    <mergeCell ref="E28:E30"/>
    <mergeCell ref="E31:E33"/>
    <mergeCell ref="F82:F84"/>
    <mergeCell ref="F52:F54"/>
    <mergeCell ref="F55:F57"/>
    <mergeCell ref="F58:F60"/>
    <mergeCell ref="F61:F63"/>
    <mergeCell ref="F64:F66"/>
    <mergeCell ref="F67:F69"/>
    <mergeCell ref="F70:F72"/>
    <mergeCell ref="F112:F114"/>
    <mergeCell ref="F100:F102"/>
    <mergeCell ref="F103:F105"/>
    <mergeCell ref="F106:F108"/>
    <mergeCell ref="F109:F111"/>
    <mergeCell ref="F85:F87"/>
    <mergeCell ref="F88:F90"/>
    <mergeCell ref="F91:F93"/>
    <mergeCell ref="F94:F96"/>
    <mergeCell ref="F97:F99"/>
    <mergeCell ref="F115:F117"/>
    <mergeCell ref="F118:F120"/>
    <mergeCell ref="A7:A9"/>
    <mergeCell ref="A10:A12"/>
    <mergeCell ref="A13:A15"/>
    <mergeCell ref="A16:A18"/>
    <mergeCell ref="A19:A21"/>
    <mergeCell ref="A22:A24"/>
    <mergeCell ref="A25:A27"/>
    <mergeCell ref="A28:A30"/>
    <mergeCell ref="A31:A33"/>
    <mergeCell ref="A34:A36"/>
    <mergeCell ref="A37:A39"/>
    <mergeCell ref="A40:A42"/>
    <mergeCell ref="A43:A45"/>
    <mergeCell ref="A46:A48"/>
    <mergeCell ref="A49:A51"/>
    <mergeCell ref="A52:A54"/>
    <mergeCell ref="F73:F75"/>
    <mergeCell ref="F76:F78"/>
    <mergeCell ref="F79:F81"/>
    <mergeCell ref="E97:E99"/>
    <mergeCell ref="E100:E102"/>
    <mergeCell ref="E103:E105"/>
    <mergeCell ref="A79:A81"/>
    <mergeCell ref="A82:A84"/>
    <mergeCell ref="A112:A114"/>
    <mergeCell ref="A115:A117"/>
    <mergeCell ref="A118:A120"/>
    <mergeCell ref="A85:A87"/>
    <mergeCell ref="A88:A90"/>
    <mergeCell ref="A91:A93"/>
    <mergeCell ref="A94:A96"/>
    <mergeCell ref="A97:A99"/>
    <mergeCell ref="A100:A102"/>
    <mergeCell ref="A103:A105"/>
    <mergeCell ref="A106:A108"/>
    <mergeCell ref="A109:A111"/>
    <mergeCell ref="F37:F39"/>
    <mergeCell ref="F40:F42"/>
    <mergeCell ref="D115:D117"/>
    <mergeCell ref="D118:D120"/>
    <mergeCell ref="D112:D114"/>
    <mergeCell ref="D88:D90"/>
    <mergeCell ref="D85:D87"/>
    <mergeCell ref="D91:D93"/>
    <mergeCell ref="D94:D96"/>
    <mergeCell ref="D97:D99"/>
    <mergeCell ref="D100:D102"/>
    <mergeCell ref="D106:D108"/>
    <mergeCell ref="D79:D81"/>
    <mergeCell ref="D82:D84"/>
    <mergeCell ref="D103:D105"/>
    <mergeCell ref="D109:D111"/>
    <mergeCell ref="D61:D63"/>
    <mergeCell ref="D58:D60"/>
    <mergeCell ref="D55:D57"/>
    <mergeCell ref="D64:D66"/>
    <mergeCell ref="D67:D69"/>
    <mergeCell ref="D70:D72"/>
    <mergeCell ref="D73:D75"/>
    <mergeCell ref="D76:D78"/>
    <mergeCell ref="Q28:Q30"/>
    <mergeCell ref="Q31:Q33"/>
    <mergeCell ref="A76:A78"/>
    <mergeCell ref="A55:A57"/>
    <mergeCell ref="A58:A60"/>
    <mergeCell ref="A61:A63"/>
    <mergeCell ref="A5:F5"/>
    <mergeCell ref="D52:D54"/>
    <mergeCell ref="D49:D51"/>
    <mergeCell ref="D40:D42"/>
    <mergeCell ref="D43:D45"/>
    <mergeCell ref="D46:D48"/>
    <mergeCell ref="D37:D39"/>
    <mergeCell ref="D31:D33"/>
    <mergeCell ref="D34:D36"/>
    <mergeCell ref="D16:D18"/>
    <mergeCell ref="D28:D30"/>
    <mergeCell ref="D25:D27"/>
    <mergeCell ref="D22:D24"/>
    <mergeCell ref="A64:A66"/>
    <mergeCell ref="A67:A69"/>
    <mergeCell ref="A70:A72"/>
    <mergeCell ref="A73:A75"/>
    <mergeCell ref="F34:F36"/>
    <mergeCell ref="Q34:Q36"/>
    <mergeCell ref="Q40:Q42"/>
    <mergeCell ref="Q43:Q45"/>
    <mergeCell ref="Q46:Q48"/>
    <mergeCell ref="Q49:Q51"/>
    <mergeCell ref="Q55:Q57"/>
    <mergeCell ref="Q52:Q54"/>
    <mergeCell ref="Q61:Q63"/>
    <mergeCell ref="Q64:Q66"/>
    <mergeCell ref="Q58:Q60"/>
    <mergeCell ref="Q37:Q39"/>
    <mergeCell ref="Q67:Q69"/>
    <mergeCell ref="Q70:Q72"/>
    <mergeCell ref="Q73:Q75"/>
    <mergeCell ref="Q76:Q78"/>
    <mergeCell ref="Q79:Q81"/>
    <mergeCell ref="Q82:Q84"/>
    <mergeCell ref="Q85:Q87"/>
    <mergeCell ref="Q88:Q90"/>
    <mergeCell ref="Q91:Q93"/>
    <mergeCell ref="Q94:Q96"/>
    <mergeCell ref="Q106:Q108"/>
    <mergeCell ref="Q103:Q105"/>
    <mergeCell ref="Q100:Q102"/>
    <mergeCell ref="Q97:Q99"/>
    <mergeCell ref="Q115:Q117"/>
    <mergeCell ref="Q112:Q114"/>
    <mergeCell ref="Q109:Q111"/>
    <mergeCell ref="Q118:Q120"/>
    <mergeCell ref="Q5:Q6"/>
    <mergeCell ref="Z5:Z6"/>
    <mergeCell ref="Z7:Z9"/>
    <mergeCell ref="Z10:Z12"/>
    <mergeCell ref="Z13:Z15"/>
    <mergeCell ref="Z19:Z21"/>
    <mergeCell ref="Z16:Z18"/>
    <mergeCell ref="Z22:Z24"/>
    <mergeCell ref="Z25:Z27"/>
    <mergeCell ref="Q7:Q9"/>
    <mergeCell ref="Q10:Q12"/>
    <mergeCell ref="Q13:Q15"/>
    <mergeCell ref="Q16:Q18"/>
    <mergeCell ref="Q19:Q21"/>
    <mergeCell ref="Q22:Q24"/>
    <mergeCell ref="Q25:Q27"/>
    <mergeCell ref="Z28:Z30"/>
    <mergeCell ref="Z31:Z33"/>
    <mergeCell ref="Z34:Z36"/>
    <mergeCell ref="Z37:Z39"/>
    <mergeCell ref="Z40:Z42"/>
    <mergeCell ref="Z43:Z45"/>
    <mergeCell ref="Z46:Z48"/>
    <mergeCell ref="Z49:Z51"/>
    <mergeCell ref="Z52:Z54"/>
    <mergeCell ref="Z55:Z57"/>
    <mergeCell ref="Z61:Z63"/>
    <mergeCell ref="Z64:Z66"/>
    <mergeCell ref="Z67:Z69"/>
    <mergeCell ref="Z70:Z72"/>
    <mergeCell ref="Z73:Z75"/>
    <mergeCell ref="Z76:Z78"/>
    <mergeCell ref="Z79:Z81"/>
    <mergeCell ref="Z82:Z84"/>
    <mergeCell ref="Z115:Z117"/>
    <mergeCell ref="Z118:Z120"/>
    <mergeCell ref="Z112:Z114"/>
    <mergeCell ref="Z85:Z87"/>
    <mergeCell ref="Z88:Z90"/>
    <mergeCell ref="Z91:Z93"/>
    <mergeCell ref="Z94:Z96"/>
    <mergeCell ref="Z97:Z99"/>
    <mergeCell ref="Z100:Z102"/>
    <mergeCell ref="Z103:Z105"/>
    <mergeCell ref="Z106:Z108"/>
    <mergeCell ref="Z109:Z111"/>
  </mergeCells>
  <pageMargins left="0.7" right="0.7" top="0.75" bottom="0.75" header="0.3" footer="0.3"/>
  <pageSetup paperSize="9" orientation="portrait" r:id="rId1"/>
  <headerFooter>
    <oddHeader>&amp;L&amp;"Calibri"&amp;10&amp;K000000Classified as Internal / Clasificado como Interno&amp;1#</oddHeader>
  </headerFooter>
  <ignoredErrors>
    <ignoredError sqref="J90:K90 N90:O90 S90:T90 W90:X90 J18 L18:N18 S18 U18:W18 M30:N30 S45:X45 S51:X51 U87:V87 U108:X108 J72:N72 L87:M87 J108:M108 N108:O108 S72:W72 S27:X27 T117" formulaRange="1"/>
    <ignoredError sqref="Z76" formula="1"/>
    <ignoredError sqref="X101" numberStoredAsText="1"/>
  </ignoredErrors>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44"/>
  <sheetViews>
    <sheetView topLeftCell="A4" workbookViewId="0">
      <selection activeCell="G22" sqref="G22"/>
    </sheetView>
  </sheetViews>
  <sheetFormatPr defaultColWidth="11.44140625" defaultRowHeight="13.2"/>
  <cols>
    <col min="1" max="1" width="6.5546875" style="1" customWidth="1"/>
    <col min="2" max="2" width="8.5546875" style="1" customWidth="1"/>
    <col min="3" max="3" width="19.33203125" bestFit="1" customWidth="1"/>
    <col min="4" max="4" width="33.5546875" customWidth="1"/>
    <col min="5" max="5" width="50.88671875" customWidth="1"/>
  </cols>
  <sheetData>
    <row r="1" spans="1:5" s="166" customFormat="1">
      <c r="A1" s="167"/>
      <c r="B1" s="167"/>
    </row>
    <row r="2" spans="1:5" s="161" customFormat="1" ht="31.2">
      <c r="A2" s="179" t="s">
        <v>356</v>
      </c>
      <c r="B2" s="171"/>
    </row>
    <row r="3" spans="1:5" s="166" customFormat="1">
      <c r="A3" s="167"/>
      <c r="B3" s="167"/>
    </row>
    <row r="4" spans="1:5" s="166" customFormat="1">
      <c r="A4" s="167"/>
      <c r="B4" s="167"/>
    </row>
    <row r="5" spans="1:5" s="166" customFormat="1">
      <c r="A5" s="167"/>
      <c r="B5" s="167"/>
    </row>
    <row r="6" spans="1:5" ht="27.6">
      <c r="A6" s="18"/>
      <c r="B6" s="18"/>
      <c r="C6" s="18"/>
      <c r="D6" s="22" t="s">
        <v>357</v>
      </c>
      <c r="E6" s="22" t="s">
        <v>344</v>
      </c>
    </row>
    <row r="7" spans="1:5" ht="13.8">
      <c r="A7" s="307">
        <v>1</v>
      </c>
      <c r="B7" s="307" t="s">
        <v>1</v>
      </c>
      <c r="C7" s="149" t="s">
        <v>3</v>
      </c>
      <c r="D7" s="168">
        <v>20329</v>
      </c>
      <c r="E7" s="168">
        <v>159875</v>
      </c>
    </row>
    <row r="8" spans="1:5" ht="13.8">
      <c r="A8" s="151">
        <v>2</v>
      </c>
      <c r="B8" s="151" t="s">
        <v>13</v>
      </c>
      <c r="C8" s="150" t="s">
        <v>211</v>
      </c>
      <c r="D8" s="261">
        <v>46</v>
      </c>
      <c r="E8" s="261">
        <v>388.416</v>
      </c>
    </row>
    <row r="9" spans="1:5" ht="13.8">
      <c r="A9" s="152">
        <v>3</v>
      </c>
      <c r="B9" s="152" t="s">
        <v>13</v>
      </c>
      <c r="C9" s="149" t="s">
        <v>19</v>
      </c>
      <c r="D9" s="168">
        <v>51</v>
      </c>
      <c r="E9" s="168">
        <v>703</v>
      </c>
    </row>
    <row r="10" spans="1:5" ht="13.8">
      <c r="A10" s="151">
        <v>4</v>
      </c>
      <c r="B10" s="151" t="s">
        <v>23</v>
      </c>
      <c r="C10" s="150" t="s">
        <v>24</v>
      </c>
      <c r="D10" s="496" t="s">
        <v>408</v>
      </c>
      <c r="E10" s="496" t="s">
        <v>408</v>
      </c>
    </row>
    <row r="11" spans="1:5" ht="13.8">
      <c r="A11" s="152">
        <v>5</v>
      </c>
      <c r="B11" s="152" t="s">
        <v>23</v>
      </c>
      <c r="C11" s="149" t="s">
        <v>27</v>
      </c>
      <c r="D11" s="169">
        <v>3222</v>
      </c>
      <c r="E11" s="168">
        <v>18783.5</v>
      </c>
    </row>
    <row r="12" spans="1:5" ht="13.8">
      <c r="A12" s="259">
        <v>6</v>
      </c>
      <c r="B12" s="259" t="s">
        <v>28</v>
      </c>
      <c r="C12" s="260" t="s">
        <v>30</v>
      </c>
      <c r="D12" s="261">
        <v>461</v>
      </c>
      <c r="E12" s="261">
        <v>243</v>
      </c>
    </row>
    <row r="13" spans="1:5" ht="13.8">
      <c r="A13" s="152">
        <v>7</v>
      </c>
      <c r="B13" s="152" t="s">
        <v>34</v>
      </c>
      <c r="C13" s="149" t="s">
        <v>35</v>
      </c>
      <c r="D13" s="168">
        <v>579366</v>
      </c>
      <c r="E13" s="496" t="s">
        <v>408</v>
      </c>
    </row>
    <row r="14" spans="1:5" ht="13.8">
      <c r="A14" s="151">
        <v>8</v>
      </c>
      <c r="B14" s="151" t="s">
        <v>38</v>
      </c>
      <c r="C14" s="150" t="s">
        <v>39</v>
      </c>
      <c r="D14" s="294">
        <v>155</v>
      </c>
      <c r="E14" s="294">
        <v>96749.892431747998</v>
      </c>
    </row>
    <row r="15" spans="1:5" ht="13.8">
      <c r="A15" s="288">
        <v>9</v>
      </c>
      <c r="B15" s="288" t="s">
        <v>44</v>
      </c>
      <c r="C15" s="149" t="s">
        <v>45</v>
      </c>
      <c r="D15" s="168">
        <v>54</v>
      </c>
      <c r="E15" s="168">
        <v>395.26417600000002</v>
      </c>
    </row>
    <row r="16" spans="1:5" ht="13.8">
      <c r="A16" s="151">
        <v>10</v>
      </c>
      <c r="B16" s="151" t="s">
        <v>48</v>
      </c>
      <c r="C16" s="150" t="s">
        <v>49</v>
      </c>
      <c r="D16" s="169">
        <v>35879</v>
      </c>
      <c r="E16" s="496" t="s">
        <v>408</v>
      </c>
    </row>
    <row r="17" spans="1:8" ht="13.8">
      <c r="A17" s="152">
        <v>11</v>
      </c>
      <c r="B17" s="152" t="s">
        <v>52</v>
      </c>
      <c r="C17" s="149" t="s">
        <v>53</v>
      </c>
      <c r="D17" s="496" t="s">
        <v>408</v>
      </c>
      <c r="E17" s="496" t="s">
        <v>408</v>
      </c>
    </row>
    <row r="18" spans="1:8" ht="13.8">
      <c r="A18" s="151">
        <v>12</v>
      </c>
      <c r="B18" s="151" t="s">
        <v>57</v>
      </c>
      <c r="C18" s="150" t="s">
        <v>58</v>
      </c>
      <c r="D18" s="295"/>
      <c r="E18" s="496" t="s">
        <v>408</v>
      </c>
    </row>
    <row r="19" spans="1:8" ht="13.8">
      <c r="A19" s="152">
        <v>13</v>
      </c>
      <c r="B19" s="152" t="s">
        <v>60</v>
      </c>
      <c r="C19" s="149" t="s">
        <v>61</v>
      </c>
      <c r="D19" s="168">
        <v>9622</v>
      </c>
      <c r="E19" s="496" t="s">
        <v>408</v>
      </c>
    </row>
    <row r="20" spans="1:8" ht="14.25" customHeight="1">
      <c r="A20" s="151">
        <v>14</v>
      </c>
      <c r="B20" s="151" t="s">
        <v>64</v>
      </c>
      <c r="C20" s="150" t="s">
        <v>65</v>
      </c>
      <c r="D20" s="169">
        <v>240220</v>
      </c>
      <c r="E20" s="169">
        <v>9068492</v>
      </c>
    </row>
    <row r="21" spans="1:8" ht="13.8">
      <c r="A21" s="318">
        <v>16</v>
      </c>
      <c r="B21" s="318" t="s">
        <v>67</v>
      </c>
      <c r="C21" s="149" t="s">
        <v>68</v>
      </c>
      <c r="D21" s="168">
        <v>1837</v>
      </c>
      <c r="E21" s="168">
        <v>10803.647925687175</v>
      </c>
    </row>
    <row r="22" spans="1:8" ht="14.4">
      <c r="A22" s="321">
        <v>17</v>
      </c>
      <c r="B22" s="321" t="s">
        <v>72</v>
      </c>
      <c r="C22" s="150" t="s">
        <v>73</v>
      </c>
      <c r="D22" s="169">
        <v>1285</v>
      </c>
      <c r="E22" s="169">
        <v>26659.314562060001</v>
      </c>
      <c r="H22" s="750"/>
    </row>
    <row r="23" spans="1:8" ht="13.8">
      <c r="A23" s="318">
        <v>18</v>
      </c>
      <c r="B23" s="318" t="s">
        <v>77</v>
      </c>
      <c r="C23" s="149" t="s">
        <v>78</v>
      </c>
      <c r="D23" s="168">
        <v>293</v>
      </c>
      <c r="E23" s="168">
        <f>9159737</f>
        <v>9159737</v>
      </c>
    </row>
    <row r="24" spans="1:8" ht="13.8">
      <c r="A24" s="586">
        <v>19</v>
      </c>
      <c r="B24" s="586" t="s">
        <v>81</v>
      </c>
      <c r="C24" s="587" t="s">
        <v>213</v>
      </c>
      <c r="D24" s="496" t="s">
        <v>408</v>
      </c>
      <c r="E24" s="496" t="s">
        <v>408</v>
      </c>
    </row>
    <row r="25" spans="1:8" ht="13.8">
      <c r="A25" s="318">
        <v>20</v>
      </c>
      <c r="B25" s="318" t="s">
        <v>85</v>
      </c>
      <c r="C25" s="149" t="s">
        <v>86</v>
      </c>
      <c r="D25" s="168">
        <v>36301</v>
      </c>
      <c r="E25" s="168">
        <v>560074</v>
      </c>
    </row>
    <row r="26" spans="1:8" ht="13.8">
      <c r="A26" s="321">
        <v>23</v>
      </c>
      <c r="B26" s="321" t="s">
        <v>89</v>
      </c>
      <c r="C26" s="150" t="s">
        <v>90</v>
      </c>
      <c r="D26" s="169">
        <v>109158</v>
      </c>
      <c r="E26" s="496" t="s">
        <v>408</v>
      </c>
    </row>
    <row r="27" spans="1:8" ht="13.8">
      <c r="A27" s="318">
        <v>24</v>
      </c>
      <c r="B27" s="318" t="s">
        <v>89</v>
      </c>
      <c r="C27" s="149" t="s">
        <v>93</v>
      </c>
      <c r="D27" s="168">
        <v>551</v>
      </c>
      <c r="E27" s="168">
        <v>929</v>
      </c>
    </row>
    <row r="28" spans="1:8" ht="13.8">
      <c r="A28" s="321">
        <v>25</v>
      </c>
      <c r="B28" s="321" t="s">
        <v>158</v>
      </c>
      <c r="C28" s="150" t="s">
        <v>160</v>
      </c>
      <c r="D28" s="169">
        <v>2586</v>
      </c>
      <c r="E28" s="169">
        <v>958</v>
      </c>
    </row>
    <row r="29" spans="1:8" ht="13.8">
      <c r="A29" s="318">
        <v>26</v>
      </c>
      <c r="B29" s="318" t="s">
        <v>98</v>
      </c>
      <c r="C29" s="149" t="s">
        <v>215</v>
      </c>
      <c r="D29" s="168">
        <v>23</v>
      </c>
      <c r="E29" s="168">
        <v>538</v>
      </c>
    </row>
    <row r="30" spans="1:8" ht="13.8">
      <c r="A30" s="321">
        <v>27</v>
      </c>
      <c r="B30" s="321" t="s">
        <v>100</v>
      </c>
      <c r="C30" s="150" t="s">
        <v>101</v>
      </c>
      <c r="D30" s="169">
        <v>243</v>
      </c>
      <c r="E30" s="169">
        <v>55066</v>
      </c>
    </row>
    <row r="31" spans="1:8" ht="13.8">
      <c r="A31" s="318">
        <v>28</v>
      </c>
      <c r="B31" s="318" t="s">
        <v>103</v>
      </c>
      <c r="C31" s="149" t="s">
        <v>104</v>
      </c>
      <c r="D31" s="168">
        <v>302</v>
      </c>
      <c r="E31" s="168">
        <v>1145</v>
      </c>
    </row>
    <row r="32" spans="1:8" ht="13.8">
      <c r="A32" s="321">
        <v>29</v>
      </c>
      <c r="B32" s="321" t="s">
        <v>107</v>
      </c>
      <c r="C32" s="150" t="s">
        <v>108</v>
      </c>
      <c r="D32" s="169">
        <v>78391</v>
      </c>
      <c r="E32" s="169">
        <v>1559862.5</v>
      </c>
    </row>
    <row r="33" spans="1:8" ht="13.8">
      <c r="A33" s="318">
        <v>30</v>
      </c>
      <c r="B33" s="318" t="s">
        <v>110</v>
      </c>
      <c r="C33" s="149" t="s">
        <v>227</v>
      </c>
      <c r="D33" s="168">
        <v>24618</v>
      </c>
      <c r="E33" s="496" t="s">
        <v>408</v>
      </c>
    </row>
    <row r="34" spans="1:8" ht="13.8">
      <c r="A34" s="321">
        <v>31</v>
      </c>
      <c r="B34" s="321" t="s">
        <v>113</v>
      </c>
      <c r="C34" s="150" t="s">
        <v>114</v>
      </c>
      <c r="D34" s="169">
        <v>4130</v>
      </c>
      <c r="E34" s="496" t="s">
        <v>408</v>
      </c>
    </row>
    <row r="35" spans="1:8" ht="13.8">
      <c r="A35" s="318">
        <v>32</v>
      </c>
      <c r="B35" s="318" t="s">
        <v>118</v>
      </c>
      <c r="C35" s="149" t="s">
        <v>119</v>
      </c>
      <c r="D35" s="168">
        <v>6716</v>
      </c>
      <c r="E35" s="244">
        <v>51928</v>
      </c>
    </row>
    <row r="36" spans="1:8" ht="13.8">
      <c r="A36" s="321">
        <v>33</v>
      </c>
      <c r="B36" s="321" t="s">
        <v>122</v>
      </c>
      <c r="C36" s="150" t="s">
        <v>123</v>
      </c>
      <c r="D36" s="169">
        <v>213</v>
      </c>
      <c r="E36" s="496" t="s">
        <v>399</v>
      </c>
    </row>
    <row r="37" spans="1:8" ht="13.8">
      <c r="A37" s="318">
        <v>34</v>
      </c>
      <c r="B37" s="318" t="s">
        <v>124</v>
      </c>
      <c r="C37" s="149" t="s">
        <v>216</v>
      </c>
      <c r="D37" s="168">
        <v>597</v>
      </c>
      <c r="E37" s="168">
        <v>1142091</v>
      </c>
      <c r="H37" s="261"/>
    </row>
    <row r="38" spans="1:8" ht="13.8">
      <c r="A38" s="321">
        <v>35</v>
      </c>
      <c r="B38" s="321" t="s">
        <v>127</v>
      </c>
      <c r="C38" s="150" t="s">
        <v>128</v>
      </c>
      <c r="D38" s="169">
        <v>6283</v>
      </c>
      <c r="E38" s="169">
        <v>19332444</v>
      </c>
    </row>
    <row r="39" spans="1:8" ht="13.8">
      <c r="A39" s="318">
        <v>36</v>
      </c>
      <c r="B39" s="318" t="s">
        <v>133</v>
      </c>
      <c r="C39" s="149" t="s">
        <v>134</v>
      </c>
      <c r="D39" s="168"/>
      <c r="E39" s="168">
        <v>20297448</v>
      </c>
    </row>
    <row r="40" spans="1:8" ht="13.8">
      <c r="A40" s="321">
        <v>37</v>
      </c>
      <c r="B40" s="321" t="s">
        <v>137</v>
      </c>
      <c r="C40" s="150" t="s">
        <v>138</v>
      </c>
      <c r="D40" s="169">
        <v>439</v>
      </c>
      <c r="E40" s="169">
        <v>7345</v>
      </c>
    </row>
    <row r="41" spans="1:8" ht="13.8">
      <c r="A41" s="318">
        <v>38</v>
      </c>
      <c r="B41" s="318" t="s">
        <v>141</v>
      </c>
      <c r="C41" s="149" t="s">
        <v>142</v>
      </c>
      <c r="D41" s="168">
        <v>298</v>
      </c>
      <c r="E41" s="168">
        <v>5339.9</v>
      </c>
    </row>
    <row r="42" spans="1:8" ht="13.8">
      <c r="A42" s="321">
        <v>39</v>
      </c>
      <c r="B42" s="321" t="s">
        <v>145</v>
      </c>
      <c r="C42" s="150" t="s">
        <v>146</v>
      </c>
      <c r="D42" s="169">
        <v>4678</v>
      </c>
      <c r="E42" s="496">
        <v>170072</v>
      </c>
    </row>
    <row r="43" spans="1:8" ht="13.8">
      <c r="A43" s="318">
        <v>40</v>
      </c>
      <c r="B43" s="318" t="s">
        <v>149</v>
      </c>
      <c r="C43" s="149" t="s">
        <v>150</v>
      </c>
      <c r="D43" s="168">
        <v>5649</v>
      </c>
      <c r="E43" s="168">
        <v>512921.72399999999</v>
      </c>
    </row>
    <row r="44" spans="1:8" ht="13.8">
      <c r="A44" s="321">
        <v>41</v>
      </c>
      <c r="B44" s="321" t="s">
        <v>154</v>
      </c>
      <c r="C44" s="150" t="s">
        <v>155</v>
      </c>
      <c r="D44" s="169">
        <v>23570</v>
      </c>
      <c r="E44" s="169">
        <v>287634</v>
      </c>
    </row>
  </sheetData>
  <pageMargins left="0.7" right="0.7" top="0.75" bottom="0.75" header="0.3" footer="0.3"/>
  <pageSetup paperSize="9" orientation="portrait" r:id="rId1"/>
  <headerFooter>
    <oddHeader>&amp;L&amp;"Calibri"&amp;10&amp;K000000Classified as Internal / Clasificado como Interno&amp;1#</oddHead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FF44D4-8996-4315-8FBC-A527A9AE3C17}">
  <dimension ref="A1:T199"/>
  <sheetViews>
    <sheetView topLeftCell="A160" workbookViewId="0">
      <selection activeCell="G113" sqref="G113"/>
    </sheetView>
  </sheetViews>
  <sheetFormatPr defaultRowHeight="13.2"/>
  <cols>
    <col min="3" max="3" width="19" bestFit="1" customWidth="1"/>
    <col min="4" max="4" width="25.33203125" customWidth="1"/>
    <col min="5" max="5" width="11.33203125" customWidth="1"/>
    <col min="6" max="6" width="12.5546875" customWidth="1"/>
    <col min="7" max="7" width="12.6640625" customWidth="1"/>
    <col min="8" max="8" width="12.109375" customWidth="1"/>
    <col min="9" max="9" width="3" customWidth="1"/>
    <col min="10" max="10" width="47.5546875" bestFit="1" customWidth="1"/>
    <col min="11" max="11" width="11.88671875" customWidth="1"/>
    <col min="12" max="12" width="3" customWidth="1"/>
    <col min="13" max="14" width="13.5546875" customWidth="1"/>
    <col min="15" max="15" width="2.88671875" customWidth="1"/>
    <col min="18" max="18" width="2.88671875" customWidth="1"/>
    <col min="19" max="19" width="66.109375" bestFit="1" customWidth="1"/>
    <col min="20" max="20" width="9.88671875" customWidth="1"/>
  </cols>
  <sheetData>
    <row r="1" spans="1:20" ht="13.8">
      <c r="A1" s="155"/>
      <c r="B1" s="155"/>
      <c r="C1" s="155"/>
      <c r="D1" s="155"/>
      <c r="E1" s="155"/>
      <c r="F1" s="155"/>
      <c r="G1" s="155"/>
      <c r="H1" s="155"/>
      <c r="I1" s="197"/>
      <c r="J1" s="155"/>
      <c r="K1" s="155"/>
      <c r="L1" s="197"/>
      <c r="M1" s="155"/>
      <c r="N1" s="155"/>
      <c r="O1" s="197"/>
      <c r="P1" s="155"/>
      <c r="Q1" s="155"/>
      <c r="R1" s="197"/>
      <c r="S1" s="155"/>
      <c r="T1" s="155"/>
    </row>
    <row r="2" spans="1:20" ht="31.2">
      <c r="A2" s="165" t="s">
        <v>358</v>
      </c>
      <c r="B2" s="155"/>
      <c r="C2" s="155"/>
      <c r="D2" s="155"/>
      <c r="E2" s="155"/>
      <c r="F2" s="155"/>
      <c r="G2" s="155"/>
      <c r="H2" s="155"/>
      <c r="I2" s="197"/>
      <c r="J2" s="155"/>
      <c r="K2" s="155"/>
      <c r="L2" s="197"/>
      <c r="M2" s="155"/>
      <c r="N2" s="155"/>
      <c r="O2" s="197"/>
      <c r="P2" s="155"/>
      <c r="Q2" s="155"/>
      <c r="R2" s="197"/>
      <c r="S2" s="155"/>
      <c r="T2" s="155"/>
    </row>
    <row r="3" spans="1:20" ht="13.8">
      <c r="A3" s="155"/>
      <c r="B3" s="155"/>
      <c r="C3" s="155"/>
      <c r="D3" s="155"/>
      <c r="E3" s="155"/>
      <c r="F3" s="155"/>
      <c r="G3" s="155"/>
      <c r="H3" s="155"/>
      <c r="I3" s="197"/>
      <c r="J3" s="155"/>
      <c r="K3" s="155"/>
      <c r="L3" s="197"/>
      <c r="M3" s="155"/>
      <c r="N3" s="155"/>
      <c r="O3" s="197"/>
      <c r="P3" s="155"/>
      <c r="Q3" s="155"/>
      <c r="R3" s="197"/>
      <c r="S3" s="155"/>
      <c r="T3" s="155"/>
    </row>
    <row r="4" spans="1:20" ht="14.4" thickBot="1">
      <c r="A4" s="155"/>
      <c r="B4" s="155"/>
      <c r="C4" s="155"/>
      <c r="D4" s="155"/>
      <c r="E4" s="155"/>
      <c r="F4" s="155"/>
      <c r="G4" s="155"/>
      <c r="H4" s="155"/>
      <c r="I4" s="197"/>
      <c r="J4" s="155"/>
      <c r="K4" s="155"/>
      <c r="L4" s="197"/>
      <c r="M4" s="155"/>
      <c r="N4" s="155"/>
      <c r="O4" s="197"/>
      <c r="P4" s="155"/>
      <c r="Q4" s="155"/>
      <c r="R4" s="197"/>
      <c r="S4" s="155"/>
      <c r="T4" s="155"/>
    </row>
    <row r="5" spans="1:20" ht="14.4" thickTop="1">
      <c r="A5" s="155"/>
      <c r="B5" s="155"/>
      <c r="C5" s="172"/>
      <c r="D5" s="1069" t="s">
        <v>434</v>
      </c>
      <c r="E5" s="1070"/>
      <c r="F5" s="1070"/>
      <c r="G5" s="1070"/>
      <c r="H5" s="1071"/>
      <c r="I5" s="208"/>
      <c r="J5" s="1072" t="s">
        <v>345</v>
      </c>
      <c r="K5" s="1073"/>
      <c r="L5" s="208"/>
      <c r="M5" s="1072" t="s">
        <v>346</v>
      </c>
      <c r="N5" s="1073"/>
      <c r="O5" s="208"/>
      <c r="P5" s="1072" t="s">
        <v>347</v>
      </c>
      <c r="Q5" s="1073"/>
      <c r="R5" s="208"/>
      <c r="S5" s="1072" t="s">
        <v>306</v>
      </c>
      <c r="T5" s="1073"/>
    </row>
    <row r="6" spans="1:20" ht="13.8">
      <c r="A6" s="155"/>
      <c r="B6" s="155"/>
      <c r="C6" s="155"/>
      <c r="D6" s="43"/>
      <c r="E6" s="44"/>
      <c r="F6" s="44"/>
      <c r="G6" s="44"/>
      <c r="H6" s="45"/>
      <c r="I6" s="197"/>
      <c r="J6" s="43"/>
      <c r="K6" s="45"/>
      <c r="L6" s="197"/>
      <c r="M6" s="43"/>
      <c r="N6" s="45"/>
      <c r="O6" s="197"/>
      <c r="P6" s="43"/>
      <c r="Q6" s="45"/>
      <c r="R6" s="197"/>
      <c r="S6" s="43"/>
      <c r="T6" s="45"/>
    </row>
    <row r="7" spans="1:20" ht="69">
      <c r="A7" s="18"/>
      <c r="B7" s="18"/>
      <c r="C7" s="18"/>
      <c r="D7" s="125"/>
      <c r="E7" s="22" t="s">
        <v>257</v>
      </c>
      <c r="F7" s="22" t="s">
        <v>258</v>
      </c>
      <c r="G7" s="22" t="s">
        <v>259</v>
      </c>
      <c r="H7" s="24" t="s">
        <v>260</v>
      </c>
      <c r="I7" s="204"/>
      <c r="J7" s="112"/>
      <c r="K7" s="24" t="s">
        <v>266</v>
      </c>
      <c r="L7" s="204"/>
      <c r="M7" s="112" t="s">
        <v>267</v>
      </c>
      <c r="N7" s="24" t="s">
        <v>268</v>
      </c>
      <c r="O7" s="204"/>
      <c r="P7" s="112" t="s">
        <v>6</v>
      </c>
      <c r="Q7" s="24" t="s">
        <v>12</v>
      </c>
      <c r="R7" s="204"/>
      <c r="S7" s="146" t="s">
        <v>330</v>
      </c>
      <c r="T7" s="147"/>
    </row>
    <row r="8" spans="1:20" ht="13.8">
      <c r="A8" s="782">
        <v>1</v>
      </c>
      <c r="B8" s="782" t="s">
        <v>1</v>
      </c>
      <c r="C8" s="977" t="s">
        <v>3</v>
      </c>
      <c r="D8" s="73" t="s">
        <v>170</v>
      </c>
      <c r="E8" s="90" t="s">
        <v>361</v>
      </c>
      <c r="F8" s="78"/>
      <c r="G8" s="78"/>
      <c r="H8" s="79"/>
      <c r="I8" s="314"/>
      <c r="J8" s="76" t="s">
        <v>300</v>
      </c>
      <c r="K8" s="232"/>
      <c r="L8" s="314"/>
      <c r="M8" s="1060">
        <v>486</v>
      </c>
      <c r="N8" s="1063"/>
      <c r="O8" s="314"/>
      <c r="P8" s="1066"/>
      <c r="Q8" s="1057" t="s">
        <v>361</v>
      </c>
      <c r="R8" s="314"/>
      <c r="S8" s="76" t="s">
        <v>277</v>
      </c>
      <c r="T8" s="139"/>
    </row>
    <row r="9" spans="1:20" ht="13.8">
      <c r="A9" s="782"/>
      <c r="B9" s="782"/>
      <c r="C9" s="977"/>
      <c r="D9" s="74" t="s">
        <v>254</v>
      </c>
      <c r="E9" s="92" t="s">
        <v>361</v>
      </c>
      <c r="F9" s="80"/>
      <c r="G9" s="80"/>
      <c r="H9" s="81"/>
      <c r="I9" s="314"/>
      <c r="J9" s="77" t="s">
        <v>262</v>
      </c>
      <c r="K9" s="233"/>
      <c r="L9" s="314"/>
      <c r="M9" s="1061"/>
      <c r="N9" s="1064"/>
      <c r="O9" s="314"/>
      <c r="P9" s="1067"/>
      <c r="Q9" s="1058"/>
      <c r="R9" s="314"/>
      <c r="S9" s="77" t="s">
        <v>278</v>
      </c>
      <c r="T9" s="140"/>
    </row>
    <row r="10" spans="1:20" ht="13.8">
      <c r="A10" s="782"/>
      <c r="B10" s="782"/>
      <c r="C10" s="977"/>
      <c r="D10" s="74" t="s">
        <v>255</v>
      </c>
      <c r="E10" s="92" t="s">
        <v>361</v>
      </c>
      <c r="F10" s="80"/>
      <c r="G10" s="80"/>
      <c r="H10" s="81"/>
      <c r="I10" s="314"/>
      <c r="J10" s="77" t="s">
        <v>263</v>
      </c>
      <c r="K10" s="96" t="s">
        <v>361</v>
      </c>
      <c r="L10" s="314"/>
      <c r="M10" s="1061"/>
      <c r="N10" s="1064"/>
      <c r="O10" s="314"/>
      <c r="P10" s="1067"/>
      <c r="Q10" s="1058"/>
      <c r="R10" s="314"/>
      <c r="S10" s="77" t="s">
        <v>279</v>
      </c>
      <c r="T10" s="140" t="s">
        <v>361</v>
      </c>
    </row>
    <row r="11" spans="1:20" ht="13.8">
      <c r="A11" s="782"/>
      <c r="B11" s="782"/>
      <c r="C11" s="977"/>
      <c r="D11" s="74" t="s">
        <v>256</v>
      </c>
      <c r="E11" s="92" t="s">
        <v>361</v>
      </c>
      <c r="F11" s="80"/>
      <c r="G11" s="80"/>
      <c r="H11" s="81"/>
      <c r="I11" s="314"/>
      <c r="J11" s="77" t="s">
        <v>264</v>
      </c>
      <c r="K11" s="233"/>
      <c r="L11" s="314"/>
      <c r="M11" s="1061"/>
      <c r="N11" s="1064"/>
      <c r="O11" s="314"/>
      <c r="P11" s="1067"/>
      <c r="Q11" s="1058"/>
      <c r="R11" s="314"/>
      <c r="S11" s="77" t="s">
        <v>280</v>
      </c>
      <c r="T11" s="140"/>
    </row>
    <row r="12" spans="1:20" ht="13.8">
      <c r="A12" s="782"/>
      <c r="B12" s="782"/>
      <c r="C12" s="977"/>
      <c r="D12" s="75" t="s">
        <v>168</v>
      </c>
      <c r="E12" s="94" t="s">
        <v>361</v>
      </c>
      <c r="F12" s="82"/>
      <c r="G12" s="82"/>
      <c r="H12" s="83"/>
      <c r="I12" s="314"/>
      <c r="J12" s="97" t="s">
        <v>265</v>
      </c>
      <c r="K12" s="234"/>
      <c r="L12" s="314"/>
      <c r="M12" s="1074"/>
      <c r="N12" s="1075"/>
      <c r="O12" s="314"/>
      <c r="P12" s="1076"/>
      <c r="Q12" s="1077"/>
      <c r="R12" s="314"/>
      <c r="S12" s="113" t="s">
        <v>281</v>
      </c>
      <c r="T12" s="141"/>
    </row>
    <row r="13" spans="1:20" ht="13.8">
      <c r="A13" s="784">
        <v>2</v>
      </c>
      <c r="B13" s="784" t="s">
        <v>13</v>
      </c>
      <c r="C13" s="976" t="s">
        <v>211</v>
      </c>
      <c r="D13" s="122" t="s">
        <v>170</v>
      </c>
      <c r="E13" s="84"/>
      <c r="F13" s="84" t="s">
        <v>361</v>
      </c>
      <c r="G13" s="84"/>
      <c r="H13" s="85"/>
      <c r="I13" s="209"/>
      <c r="J13" s="99" t="s">
        <v>300</v>
      </c>
      <c r="K13" s="235" t="s">
        <v>361</v>
      </c>
      <c r="L13" s="209"/>
      <c r="M13" s="1045">
        <v>22</v>
      </c>
      <c r="N13" s="1048">
        <v>1268865</v>
      </c>
      <c r="O13" s="209"/>
      <c r="P13" s="1051" t="s">
        <v>361</v>
      </c>
      <c r="Q13" s="1054"/>
      <c r="R13" s="209"/>
      <c r="S13" s="99" t="s">
        <v>277</v>
      </c>
      <c r="T13" s="142"/>
    </row>
    <row r="14" spans="1:20" ht="13.8">
      <c r="A14" s="784"/>
      <c r="B14" s="784"/>
      <c r="C14" s="976"/>
      <c r="D14" s="123" t="s">
        <v>254</v>
      </c>
      <c r="E14" s="86"/>
      <c r="F14" s="86" t="s">
        <v>361</v>
      </c>
      <c r="G14" s="86"/>
      <c r="H14" s="87"/>
      <c r="I14" s="209"/>
      <c r="J14" s="100" t="s">
        <v>262</v>
      </c>
      <c r="K14" s="236"/>
      <c r="L14" s="209"/>
      <c r="M14" s="1046"/>
      <c r="N14" s="1049"/>
      <c r="O14" s="209"/>
      <c r="P14" s="1052"/>
      <c r="Q14" s="1055"/>
      <c r="R14" s="209"/>
      <c r="S14" s="100" t="s">
        <v>278</v>
      </c>
      <c r="T14" s="143"/>
    </row>
    <row r="15" spans="1:20" ht="13.8">
      <c r="A15" s="784"/>
      <c r="B15" s="784"/>
      <c r="C15" s="976"/>
      <c r="D15" s="123" t="s">
        <v>255</v>
      </c>
      <c r="E15" s="86"/>
      <c r="F15" s="86" t="s">
        <v>361</v>
      </c>
      <c r="G15" s="86"/>
      <c r="H15" s="87"/>
      <c r="I15" s="209"/>
      <c r="J15" s="100" t="s">
        <v>263</v>
      </c>
      <c r="K15" s="236" t="s">
        <v>361</v>
      </c>
      <c r="L15" s="209"/>
      <c r="M15" s="1046"/>
      <c r="N15" s="1049"/>
      <c r="O15" s="209"/>
      <c r="P15" s="1052"/>
      <c r="Q15" s="1055"/>
      <c r="R15" s="209"/>
      <c r="S15" s="100" t="s">
        <v>279</v>
      </c>
      <c r="T15" s="143" t="s">
        <v>361</v>
      </c>
    </row>
    <row r="16" spans="1:20" ht="13.8">
      <c r="A16" s="784"/>
      <c r="B16" s="784"/>
      <c r="C16" s="976"/>
      <c r="D16" s="123" t="s">
        <v>256</v>
      </c>
      <c r="E16" s="86"/>
      <c r="F16" s="86" t="s">
        <v>361</v>
      </c>
      <c r="G16" s="86"/>
      <c r="H16" s="87"/>
      <c r="I16" s="209"/>
      <c r="J16" s="100" t="s">
        <v>264</v>
      </c>
      <c r="K16" s="236"/>
      <c r="L16" s="209"/>
      <c r="M16" s="1046"/>
      <c r="N16" s="1049"/>
      <c r="O16" s="209"/>
      <c r="P16" s="1052"/>
      <c r="Q16" s="1055"/>
      <c r="R16" s="209"/>
      <c r="S16" s="100" t="s">
        <v>280</v>
      </c>
      <c r="T16" s="143"/>
    </row>
    <row r="17" spans="1:20" ht="13.8">
      <c r="A17" s="784"/>
      <c r="B17" s="784"/>
      <c r="C17" s="976"/>
      <c r="D17" s="124" t="s">
        <v>168</v>
      </c>
      <c r="E17" s="88"/>
      <c r="F17" s="88" t="s">
        <v>361</v>
      </c>
      <c r="G17" s="88"/>
      <c r="H17" s="89"/>
      <c r="I17" s="209"/>
      <c r="J17" s="101" t="s">
        <v>265</v>
      </c>
      <c r="K17" s="237"/>
      <c r="L17" s="209"/>
      <c r="M17" s="1047"/>
      <c r="N17" s="1050"/>
      <c r="O17" s="209"/>
      <c r="P17" s="1053"/>
      <c r="Q17" s="1056"/>
      <c r="R17" s="209"/>
      <c r="S17" s="114" t="s">
        <v>281</v>
      </c>
      <c r="T17" s="144"/>
    </row>
    <row r="18" spans="1:20" ht="13.8">
      <c r="A18" s="782">
        <v>3</v>
      </c>
      <c r="B18" s="782" t="s">
        <v>13</v>
      </c>
      <c r="C18" s="977" t="s">
        <v>19</v>
      </c>
      <c r="D18" s="73" t="s">
        <v>170</v>
      </c>
      <c r="E18" s="90"/>
      <c r="F18" s="90" t="s">
        <v>361</v>
      </c>
      <c r="G18" s="78"/>
      <c r="H18" s="91"/>
      <c r="I18" s="265"/>
      <c r="J18" s="76" t="s">
        <v>261</v>
      </c>
      <c r="K18" s="98" t="s">
        <v>361</v>
      </c>
      <c r="L18" s="265"/>
      <c r="M18" s="1060">
        <v>5</v>
      </c>
      <c r="N18" s="1063">
        <v>660429</v>
      </c>
      <c r="O18" s="265"/>
      <c r="P18" s="1066" t="s">
        <v>361</v>
      </c>
      <c r="Q18" s="1057"/>
      <c r="R18" s="265"/>
      <c r="S18" s="76" t="s">
        <v>277</v>
      </c>
      <c r="T18" s="139"/>
    </row>
    <row r="19" spans="1:20" ht="13.8">
      <c r="A19" s="782"/>
      <c r="B19" s="782"/>
      <c r="C19" s="977"/>
      <c r="D19" s="74" t="s">
        <v>254</v>
      </c>
      <c r="E19" s="92"/>
      <c r="F19" s="92"/>
      <c r="G19" s="80"/>
      <c r="H19" s="93" t="s">
        <v>361</v>
      </c>
      <c r="I19" s="265"/>
      <c r="J19" s="77" t="s">
        <v>262</v>
      </c>
      <c r="K19" s="96"/>
      <c r="L19" s="265"/>
      <c r="M19" s="1061"/>
      <c r="N19" s="1064"/>
      <c r="O19" s="265"/>
      <c r="P19" s="1067"/>
      <c r="Q19" s="1058"/>
      <c r="R19" s="265"/>
      <c r="S19" s="77" t="s">
        <v>278</v>
      </c>
      <c r="T19" s="140"/>
    </row>
    <row r="20" spans="1:20" ht="13.8">
      <c r="A20" s="782"/>
      <c r="B20" s="782"/>
      <c r="C20" s="977"/>
      <c r="D20" s="74" t="s">
        <v>255</v>
      </c>
      <c r="E20" s="92"/>
      <c r="F20" s="92" t="s">
        <v>361</v>
      </c>
      <c r="G20" s="80"/>
      <c r="H20" s="93"/>
      <c r="I20" s="265"/>
      <c r="J20" s="77" t="s">
        <v>263</v>
      </c>
      <c r="K20" s="96" t="s">
        <v>361</v>
      </c>
      <c r="L20" s="265"/>
      <c r="M20" s="1061"/>
      <c r="N20" s="1064"/>
      <c r="O20" s="265"/>
      <c r="P20" s="1067"/>
      <c r="Q20" s="1058"/>
      <c r="R20" s="265"/>
      <c r="S20" s="77" t="s">
        <v>279</v>
      </c>
      <c r="T20" s="140" t="s">
        <v>361</v>
      </c>
    </row>
    <row r="21" spans="1:20" ht="13.8">
      <c r="A21" s="782"/>
      <c r="B21" s="782"/>
      <c r="C21" s="977"/>
      <c r="D21" s="74" t="s">
        <v>256</v>
      </c>
      <c r="E21" s="92"/>
      <c r="F21" s="92" t="s">
        <v>361</v>
      </c>
      <c r="G21" s="80"/>
      <c r="H21" s="93"/>
      <c r="I21" s="265"/>
      <c r="J21" s="77" t="s">
        <v>264</v>
      </c>
      <c r="K21" s="96"/>
      <c r="L21" s="265"/>
      <c r="M21" s="1061"/>
      <c r="N21" s="1064"/>
      <c r="O21" s="265"/>
      <c r="P21" s="1067"/>
      <c r="Q21" s="1058"/>
      <c r="R21" s="265"/>
      <c r="S21" s="77" t="s">
        <v>280</v>
      </c>
      <c r="T21" s="140"/>
    </row>
    <row r="22" spans="1:20" ht="13.8">
      <c r="A22" s="782"/>
      <c r="B22" s="782"/>
      <c r="C22" s="977"/>
      <c r="D22" s="75" t="s">
        <v>168</v>
      </c>
      <c r="E22" s="94"/>
      <c r="F22" s="94"/>
      <c r="G22" s="82"/>
      <c r="H22" s="95" t="s">
        <v>361</v>
      </c>
      <c r="I22" s="265"/>
      <c r="J22" s="97" t="s">
        <v>265</v>
      </c>
      <c r="K22" s="238"/>
      <c r="L22" s="265"/>
      <c r="M22" s="1062"/>
      <c r="N22" s="1065"/>
      <c r="O22" s="265"/>
      <c r="P22" s="1068"/>
      <c r="Q22" s="1059"/>
      <c r="R22" s="265"/>
      <c r="S22" s="113" t="s">
        <v>281</v>
      </c>
      <c r="T22" s="141"/>
    </row>
    <row r="23" spans="1:20" ht="13.8">
      <c r="A23" s="784">
        <v>4</v>
      </c>
      <c r="B23" s="784" t="s">
        <v>23</v>
      </c>
      <c r="C23" s="976" t="s">
        <v>24</v>
      </c>
      <c r="D23" s="122" t="s">
        <v>170</v>
      </c>
      <c r="E23" s="84"/>
      <c r="F23" s="84" t="s">
        <v>361</v>
      </c>
      <c r="G23" s="84"/>
      <c r="H23" s="85"/>
      <c r="I23" s="209"/>
      <c r="J23" s="99" t="s">
        <v>300</v>
      </c>
      <c r="K23" s="235"/>
      <c r="L23" s="209"/>
      <c r="M23" s="1036"/>
      <c r="N23" s="1039">
        <v>4246</v>
      </c>
      <c r="O23" s="209"/>
      <c r="P23" s="1042"/>
      <c r="Q23" s="1015" t="s">
        <v>361</v>
      </c>
      <c r="R23" s="209"/>
      <c r="S23" s="99" t="s">
        <v>277</v>
      </c>
      <c r="T23" s="142" t="s">
        <v>361</v>
      </c>
    </row>
    <row r="24" spans="1:20" ht="13.8">
      <c r="A24" s="784"/>
      <c r="B24" s="784"/>
      <c r="C24" s="976"/>
      <c r="D24" s="123" t="s">
        <v>254</v>
      </c>
      <c r="E24" s="86"/>
      <c r="F24" s="86" t="s">
        <v>361</v>
      </c>
      <c r="G24" s="86"/>
      <c r="H24" s="87"/>
      <c r="I24" s="209"/>
      <c r="J24" s="100" t="s">
        <v>262</v>
      </c>
      <c r="K24" s="236"/>
      <c r="L24" s="209"/>
      <c r="M24" s="1037"/>
      <c r="N24" s="1040"/>
      <c r="O24" s="209"/>
      <c r="P24" s="1043"/>
      <c r="Q24" s="1016"/>
      <c r="R24" s="209"/>
      <c r="S24" s="100" t="s">
        <v>278</v>
      </c>
      <c r="T24" s="143"/>
    </row>
    <row r="25" spans="1:20" ht="13.8">
      <c r="A25" s="784"/>
      <c r="B25" s="784"/>
      <c r="C25" s="976"/>
      <c r="D25" s="123" t="s">
        <v>255</v>
      </c>
      <c r="E25" s="86"/>
      <c r="F25" s="86" t="s">
        <v>361</v>
      </c>
      <c r="G25" s="86"/>
      <c r="H25" s="87"/>
      <c r="I25" s="209"/>
      <c r="J25" s="100" t="s">
        <v>263</v>
      </c>
      <c r="K25" s="236" t="s">
        <v>361</v>
      </c>
      <c r="L25" s="209"/>
      <c r="M25" s="1037"/>
      <c r="N25" s="1040"/>
      <c r="O25" s="209"/>
      <c r="P25" s="1043"/>
      <c r="Q25" s="1016"/>
      <c r="R25" s="209"/>
      <c r="S25" s="100" t="s">
        <v>279</v>
      </c>
      <c r="T25" s="143"/>
    </row>
    <row r="26" spans="1:20" ht="13.8">
      <c r="A26" s="784"/>
      <c r="B26" s="784"/>
      <c r="C26" s="976"/>
      <c r="D26" s="123" t="s">
        <v>256</v>
      </c>
      <c r="E26" s="86"/>
      <c r="F26" s="86" t="s">
        <v>361</v>
      </c>
      <c r="G26" s="86"/>
      <c r="H26" s="87"/>
      <c r="I26" s="209"/>
      <c r="J26" s="100" t="s">
        <v>264</v>
      </c>
      <c r="K26" s="236"/>
      <c r="L26" s="209"/>
      <c r="M26" s="1037"/>
      <c r="N26" s="1040"/>
      <c r="O26" s="209"/>
      <c r="P26" s="1043"/>
      <c r="Q26" s="1016"/>
      <c r="R26" s="209"/>
      <c r="S26" s="100" t="s">
        <v>280</v>
      </c>
      <c r="T26" s="143"/>
    </row>
    <row r="27" spans="1:20" ht="13.8">
      <c r="A27" s="784"/>
      <c r="B27" s="784"/>
      <c r="C27" s="976"/>
      <c r="D27" s="124" t="s">
        <v>168</v>
      </c>
      <c r="E27" s="88"/>
      <c r="F27" s="88" t="s">
        <v>361</v>
      </c>
      <c r="G27" s="88"/>
      <c r="H27" s="89"/>
      <c r="I27" s="209"/>
      <c r="J27" s="101" t="s">
        <v>265</v>
      </c>
      <c r="K27" s="237"/>
      <c r="L27" s="209"/>
      <c r="M27" s="1038"/>
      <c r="N27" s="1041"/>
      <c r="O27" s="209"/>
      <c r="P27" s="1044"/>
      <c r="Q27" s="1017"/>
      <c r="R27" s="209"/>
      <c r="S27" s="114" t="s">
        <v>281</v>
      </c>
      <c r="T27" s="144"/>
    </row>
    <row r="28" spans="1:20" ht="13.8">
      <c r="A28" s="782">
        <v>5</v>
      </c>
      <c r="B28" s="782" t="s">
        <v>23</v>
      </c>
      <c r="C28" s="977" t="s">
        <v>27</v>
      </c>
      <c r="D28" s="73" t="s">
        <v>170</v>
      </c>
      <c r="E28" s="90"/>
      <c r="F28" s="90"/>
      <c r="G28" s="90" t="s">
        <v>361</v>
      </c>
      <c r="H28" s="91"/>
      <c r="I28" s="209"/>
      <c r="J28" s="76" t="s">
        <v>300</v>
      </c>
      <c r="K28" s="98"/>
      <c r="L28" s="209"/>
      <c r="M28" s="998">
        <v>482</v>
      </c>
      <c r="N28" s="1001">
        <v>111</v>
      </c>
      <c r="O28" s="209"/>
      <c r="P28" s="1004" t="s">
        <v>361</v>
      </c>
      <c r="Q28" s="986"/>
      <c r="R28" s="209"/>
      <c r="S28" s="76" t="s">
        <v>277</v>
      </c>
      <c r="T28" s="139"/>
    </row>
    <row r="29" spans="1:20" ht="13.8">
      <c r="A29" s="782"/>
      <c r="B29" s="782"/>
      <c r="C29" s="977"/>
      <c r="D29" s="74" t="s">
        <v>254</v>
      </c>
      <c r="E29" s="92"/>
      <c r="F29" s="92"/>
      <c r="G29" s="92" t="s">
        <v>361</v>
      </c>
      <c r="H29" s="93"/>
      <c r="I29" s="209"/>
      <c r="J29" s="77" t="s">
        <v>262</v>
      </c>
      <c r="K29" s="96"/>
      <c r="L29" s="209"/>
      <c r="M29" s="999"/>
      <c r="N29" s="1002"/>
      <c r="O29" s="209"/>
      <c r="P29" s="1005"/>
      <c r="Q29" s="987"/>
      <c r="R29" s="209"/>
      <c r="S29" s="77" t="s">
        <v>278</v>
      </c>
      <c r="T29" s="140"/>
    </row>
    <row r="30" spans="1:20" ht="13.8">
      <c r="A30" s="782"/>
      <c r="B30" s="782"/>
      <c r="C30" s="977"/>
      <c r="D30" s="74" t="s">
        <v>255</v>
      </c>
      <c r="E30" s="92"/>
      <c r="F30" s="92"/>
      <c r="G30" s="92"/>
      <c r="H30" s="93"/>
      <c r="I30" s="209"/>
      <c r="J30" s="77" t="s">
        <v>263</v>
      </c>
      <c r="K30" s="96"/>
      <c r="L30" s="209"/>
      <c r="M30" s="999"/>
      <c r="N30" s="1002"/>
      <c r="O30" s="209"/>
      <c r="P30" s="1005"/>
      <c r="Q30" s="987"/>
      <c r="R30" s="209"/>
      <c r="S30" s="77" t="s">
        <v>279</v>
      </c>
      <c r="T30" s="140" t="s">
        <v>361</v>
      </c>
    </row>
    <row r="31" spans="1:20" ht="13.8">
      <c r="A31" s="782"/>
      <c r="B31" s="782"/>
      <c r="C31" s="977"/>
      <c r="D31" s="74" t="s">
        <v>256</v>
      </c>
      <c r="E31" s="92"/>
      <c r="F31" s="92"/>
      <c r="G31" s="92" t="s">
        <v>361</v>
      </c>
      <c r="H31" s="93"/>
      <c r="I31" s="209"/>
      <c r="J31" s="77" t="s">
        <v>264</v>
      </c>
      <c r="K31" s="96" t="s">
        <v>361</v>
      </c>
      <c r="L31" s="209"/>
      <c r="M31" s="999"/>
      <c r="N31" s="1002"/>
      <c r="O31" s="209"/>
      <c r="P31" s="1005"/>
      <c r="Q31" s="987"/>
      <c r="R31" s="209"/>
      <c r="S31" s="77" t="s">
        <v>280</v>
      </c>
      <c r="T31" s="140"/>
    </row>
    <row r="32" spans="1:20" ht="13.8">
      <c r="A32" s="782"/>
      <c r="B32" s="782"/>
      <c r="C32" s="977"/>
      <c r="D32" s="75" t="s">
        <v>168</v>
      </c>
      <c r="E32" s="94"/>
      <c r="F32" s="94"/>
      <c r="G32" s="94" t="s">
        <v>361</v>
      </c>
      <c r="H32" s="95"/>
      <c r="I32" s="209"/>
      <c r="J32" s="97" t="s">
        <v>265</v>
      </c>
      <c r="K32" s="238"/>
      <c r="L32" s="209"/>
      <c r="M32" s="1000"/>
      <c r="N32" s="1003"/>
      <c r="O32" s="209"/>
      <c r="P32" s="1006"/>
      <c r="Q32" s="988"/>
      <c r="R32" s="209"/>
      <c r="S32" s="113" t="s">
        <v>281</v>
      </c>
      <c r="T32" s="141"/>
    </row>
    <row r="33" spans="1:20" ht="13.8">
      <c r="A33" s="804">
        <v>6</v>
      </c>
      <c r="B33" s="804" t="s">
        <v>28</v>
      </c>
      <c r="C33" s="979" t="s">
        <v>30</v>
      </c>
      <c r="D33" s="262" t="s">
        <v>170</v>
      </c>
      <c r="E33" s="263" t="s">
        <v>361</v>
      </c>
      <c r="F33" s="263"/>
      <c r="G33" s="263"/>
      <c r="H33" s="264"/>
      <c r="I33" s="265"/>
      <c r="J33" s="266" t="s">
        <v>300</v>
      </c>
      <c r="K33" s="267"/>
      <c r="L33" s="265"/>
      <c r="M33" s="1024">
        <v>100</v>
      </c>
      <c r="N33" s="1027">
        <v>6000000</v>
      </c>
      <c r="O33" s="265"/>
      <c r="P33" s="1030" t="s">
        <v>361</v>
      </c>
      <c r="Q33" s="1033"/>
      <c r="R33" s="265"/>
      <c r="S33" s="266" t="s">
        <v>277</v>
      </c>
      <c r="T33" s="268"/>
    </row>
    <row r="34" spans="1:20" ht="13.8">
      <c r="A34" s="804"/>
      <c r="B34" s="804"/>
      <c r="C34" s="979"/>
      <c r="D34" s="269" t="s">
        <v>254</v>
      </c>
      <c r="E34" s="270" t="s">
        <v>361</v>
      </c>
      <c r="F34" s="270"/>
      <c r="G34" s="270"/>
      <c r="H34" s="271"/>
      <c r="I34" s="265"/>
      <c r="J34" s="272" t="s">
        <v>262</v>
      </c>
      <c r="K34" s="273" t="s">
        <v>364</v>
      </c>
      <c r="L34" s="265"/>
      <c r="M34" s="1025"/>
      <c r="N34" s="1028"/>
      <c r="O34" s="265"/>
      <c r="P34" s="1031"/>
      <c r="Q34" s="1034"/>
      <c r="R34" s="265"/>
      <c r="S34" s="272" t="s">
        <v>278</v>
      </c>
      <c r="T34" s="274"/>
    </row>
    <row r="35" spans="1:20" ht="13.8">
      <c r="A35" s="804"/>
      <c r="B35" s="804"/>
      <c r="C35" s="979"/>
      <c r="D35" s="269" t="s">
        <v>255</v>
      </c>
      <c r="E35" s="270" t="s">
        <v>361</v>
      </c>
      <c r="F35" s="270"/>
      <c r="G35" s="270"/>
      <c r="H35" s="271"/>
      <c r="I35" s="265"/>
      <c r="J35" s="272" t="s">
        <v>263</v>
      </c>
      <c r="K35" s="273"/>
      <c r="L35" s="265"/>
      <c r="M35" s="1025"/>
      <c r="N35" s="1028"/>
      <c r="O35" s="265"/>
      <c r="P35" s="1031"/>
      <c r="Q35" s="1034"/>
      <c r="R35" s="265"/>
      <c r="S35" s="100" t="s">
        <v>279</v>
      </c>
      <c r="T35" s="143" t="s">
        <v>361</v>
      </c>
    </row>
    <row r="36" spans="1:20" ht="13.8">
      <c r="A36" s="804"/>
      <c r="B36" s="804"/>
      <c r="C36" s="979"/>
      <c r="D36" s="269" t="s">
        <v>256</v>
      </c>
      <c r="E36" s="270" t="s">
        <v>361</v>
      </c>
      <c r="F36" s="270"/>
      <c r="G36" s="270"/>
      <c r="H36" s="271"/>
      <c r="I36" s="265"/>
      <c r="J36" s="272" t="s">
        <v>264</v>
      </c>
      <c r="K36" s="273"/>
      <c r="L36" s="265"/>
      <c r="M36" s="1025"/>
      <c r="N36" s="1028"/>
      <c r="O36" s="265"/>
      <c r="P36" s="1031"/>
      <c r="Q36" s="1034"/>
      <c r="R36" s="265"/>
      <c r="S36" s="272" t="s">
        <v>280</v>
      </c>
      <c r="T36" s="274"/>
    </row>
    <row r="37" spans="1:20" ht="13.8">
      <c r="A37" s="804"/>
      <c r="B37" s="804"/>
      <c r="C37" s="979"/>
      <c r="D37" s="275" t="s">
        <v>168</v>
      </c>
      <c r="E37" s="276" t="s">
        <v>361</v>
      </c>
      <c r="F37" s="276"/>
      <c r="G37" s="276"/>
      <c r="H37" s="277"/>
      <c r="I37" s="265"/>
      <c r="J37" s="278" t="s">
        <v>265</v>
      </c>
      <c r="K37" s="279"/>
      <c r="L37" s="265"/>
      <c r="M37" s="1026"/>
      <c r="N37" s="1029"/>
      <c r="O37" s="265"/>
      <c r="P37" s="1032"/>
      <c r="Q37" s="1035"/>
      <c r="R37" s="265"/>
      <c r="S37" s="280" t="s">
        <v>281</v>
      </c>
      <c r="T37" s="281"/>
    </row>
    <row r="38" spans="1:20" ht="13.8">
      <c r="A38" s="782">
        <v>7</v>
      </c>
      <c r="B38" s="782" t="s">
        <v>34</v>
      </c>
      <c r="C38" s="977" t="s">
        <v>435</v>
      </c>
      <c r="D38" s="73" t="s">
        <v>170</v>
      </c>
      <c r="E38" s="90" t="s">
        <v>332</v>
      </c>
      <c r="F38" s="90" t="s">
        <v>332</v>
      </c>
      <c r="G38" s="90" t="s">
        <v>361</v>
      </c>
      <c r="H38" s="91" t="s">
        <v>332</v>
      </c>
      <c r="I38" s="209"/>
      <c r="J38" s="76" t="s">
        <v>300</v>
      </c>
      <c r="K38" s="98" t="s">
        <v>332</v>
      </c>
      <c r="L38" s="209"/>
      <c r="M38" s="998">
        <v>27923</v>
      </c>
      <c r="N38" s="1001" t="s">
        <v>331</v>
      </c>
      <c r="O38" s="209"/>
      <c r="P38" s="1004" t="s">
        <v>331</v>
      </c>
      <c r="Q38" s="986" t="s">
        <v>12</v>
      </c>
      <c r="R38" s="209"/>
      <c r="S38" s="76" t="s">
        <v>277</v>
      </c>
      <c r="T38" s="139"/>
    </row>
    <row r="39" spans="1:20" ht="13.8">
      <c r="A39" s="782"/>
      <c r="B39" s="782"/>
      <c r="C39" s="977"/>
      <c r="D39" s="74" t="s">
        <v>254</v>
      </c>
      <c r="E39" s="92" t="s">
        <v>332</v>
      </c>
      <c r="F39" s="92" t="s">
        <v>332</v>
      </c>
      <c r="G39" s="92" t="s">
        <v>361</v>
      </c>
      <c r="H39" s="93" t="s">
        <v>332</v>
      </c>
      <c r="I39" s="209"/>
      <c r="J39" s="77" t="s">
        <v>262</v>
      </c>
      <c r="K39" s="96" t="s">
        <v>332</v>
      </c>
      <c r="L39" s="209"/>
      <c r="M39" s="999"/>
      <c r="N39" s="1002"/>
      <c r="O39" s="209"/>
      <c r="P39" s="1005"/>
      <c r="Q39" s="987"/>
      <c r="R39" s="209"/>
      <c r="S39" s="77" t="s">
        <v>278</v>
      </c>
      <c r="T39" s="140"/>
    </row>
    <row r="40" spans="1:20" ht="13.8">
      <c r="A40" s="782"/>
      <c r="B40" s="782"/>
      <c r="C40" s="977"/>
      <c r="D40" s="74" t="s">
        <v>255</v>
      </c>
      <c r="E40" s="92" t="s">
        <v>332</v>
      </c>
      <c r="F40" s="92" t="s">
        <v>332</v>
      </c>
      <c r="G40" s="92" t="s">
        <v>361</v>
      </c>
      <c r="H40" s="93" t="s">
        <v>332</v>
      </c>
      <c r="I40" s="209"/>
      <c r="J40" s="77" t="s">
        <v>263</v>
      </c>
      <c r="K40" s="96" t="s">
        <v>361</v>
      </c>
      <c r="L40" s="209"/>
      <c r="M40" s="999"/>
      <c r="N40" s="1002"/>
      <c r="O40" s="209"/>
      <c r="P40" s="1005"/>
      <c r="Q40" s="987"/>
      <c r="R40" s="209"/>
      <c r="S40" s="77" t="s">
        <v>279</v>
      </c>
      <c r="T40" s="140" t="s">
        <v>361</v>
      </c>
    </row>
    <row r="41" spans="1:20" ht="13.8">
      <c r="A41" s="782"/>
      <c r="B41" s="782"/>
      <c r="C41" s="977"/>
      <c r="D41" s="74" t="s">
        <v>256</v>
      </c>
      <c r="E41" s="92" t="s">
        <v>332</v>
      </c>
      <c r="F41" s="92" t="s">
        <v>332</v>
      </c>
      <c r="G41" s="92" t="s">
        <v>361</v>
      </c>
      <c r="H41" s="93" t="s">
        <v>332</v>
      </c>
      <c r="I41" s="209"/>
      <c r="J41" s="77" t="s">
        <v>264</v>
      </c>
      <c r="K41" s="96" t="s">
        <v>332</v>
      </c>
      <c r="L41" s="209"/>
      <c r="M41" s="999"/>
      <c r="N41" s="1002"/>
      <c r="O41" s="209"/>
      <c r="P41" s="1005"/>
      <c r="Q41" s="987"/>
      <c r="R41" s="209"/>
      <c r="S41" s="77" t="s">
        <v>280</v>
      </c>
      <c r="T41" s="140"/>
    </row>
    <row r="42" spans="1:20" ht="13.8">
      <c r="A42" s="782"/>
      <c r="B42" s="782"/>
      <c r="C42" s="977"/>
      <c r="D42" s="75" t="s">
        <v>168</v>
      </c>
      <c r="E42" s="94" t="s">
        <v>332</v>
      </c>
      <c r="F42" s="94" t="s">
        <v>332</v>
      </c>
      <c r="G42" s="94" t="s">
        <v>361</v>
      </c>
      <c r="H42" s="95" t="s">
        <v>332</v>
      </c>
      <c r="I42" s="209"/>
      <c r="J42" s="97" t="s">
        <v>265</v>
      </c>
      <c r="K42" s="238" t="s">
        <v>332</v>
      </c>
      <c r="L42" s="209"/>
      <c r="M42" s="1000"/>
      <c r="N42" s="1003"/>
      <c r="O42" s="209"/>
      <c r="P42" s="1006"/>
      <c r="Q42" s="988"/>
      <c r="R42" s="209"/>
      <c r="S42" s="113" t="s">
        <v>281</v>
      </c>
      <c r="T42" s="141"/>
    </row>
    <row r="43" spans="1:20" ht="13.8">
      <c r="A43" s="804">
        <v>8</v>
      </c>
      <c r="B43" s="804" t="s">
        <v>38</v>
      </c>
      <c r="C43" s="979" t="s">
        <v>39</v>
      </c>
      <c r="D43" s="262" t="s">
        <v>170</v>
      </c>
      <c r="E43" s="263"/>
      <c r="F43" s="263" t="s">
        <v>361</v>
      </c>
      <c r="G43" s="263"/>
      <c r="H43" s="264"/>
      <c r="I43" s="265"/>
      <c r="J43" s="266" t="s">
        <v>300</v>
      </c>
      <c r="K43" s="267"/>
      <c r="L43" s="265"/>
      <c r="M43" s="1024">
        <v>48</v>
      </c>
      <c r="N43" s="1027">
        <f>224085+43574</f>
        <v>267659</v>
      </c>
      <c r="O43" s="265"/>
      <c r="P43" s="1030" t="s">
        <v>361</v>
      </c>
      <c r="Q43" s="1033"/>
      <c r="R43" s="265"/>
      <c r="S43" s="266" t="s">
        <v>277</v>
      </c>
      <c r="T43" s="268"/>
    </row>
    <row r="44" spans="1:20" ht="13.8">
      <c r="A44" s="804"/>
      <c r="B44" s="804"/>
      <c r="C44" s="979"/>
      <c r="D44" s="269" t="s">
        <v>254</v>
      </c>
      <c r="E44" s="270"/>
      <c r="F44" s="270"/>
      <c r="G44" s="270"/>
      <c r="H44" s="271"/>
      <c r="I44" s="265"/>
      <c r="J44" s="272" t="s">
        <v>262</v>
      </c>
      <c r="K44" s="273" t="s">
        <v>361</v>
      </c>
      <c r="L44" s="265"/>
      <c r="M44" s="1025"/>
      <c r="N44" s="1028"/>
      <c r="O44" s="265"/>
      <c r="P44" s="1031"/>
      <c r="Q44" s="1034"/>
      <c r="R44" s="265"/>
      <c r="S44" s="272" t="s">
        <v>278</v>
      </c>
      <c r="T44" s="274"/>
    </row>
    <row r="45" spans="1:20" ht="13.8">
      <c r="A45" s="804"/>
      <c r="B45" s="804"/>
      <c r="C45" s="979"/>
      <c r="D45" s="269" t="s">
        <v>255</v>
      </c>
      <c r="E45" s="270"/>
      <c r="F45" s="270" t="s">
        <v>361</v>
      </c>
      <c r="G45" s="270"/>
      <c r="H45" s="271"/>
      <c r="I45" s="265"/>
      <c r="J45" s="272" t="s">
        <v>263</v>
      </c>
      <c r="K45" s="273"/>
      <c r="L45" s="265"/>
      <c r="M45" s="1025"/>
      <c r="N45" s="1028"/>
      <c r="O45" s="265"/>
      <c r="P45" s="1031"/>
      <c r="Q45" s="1034"/>
      <c r="R45" s="265"/>
      <c r="S45" s="272" t="s">
        <v>279</v>
      </c>
      <c r="T45" s="274" t="s">
        <v>361</v>
      </c>
    </row>
    <row r="46" spans="1:20" ht="13.8">
      <c r="A46" s="804"/>
      <c r="B46" s="804"/>
      <c r="C46" s="979"/>
      <c r="D46" s="269" t="s">
        <v>256</v>
      </c>
      <c r="E46" s="270"/>
      <c r="F46" s="270" t="s">
        <v>361</v>
      </c>
      <c r="G46" s="270"/>
      <c r="H46" s="271"/>
      <c r="I46" s="265"/>
      <c r="J46" s="272" t="s">
        <v>264</v>
      </c>
      <c r="K46" s="273"/>
      <c r="L46" s="265"/>
      <c r="M46" s="1025"/>
      <c r="N46" s="1028"/>
      <c r="O46" s="265"/>
      <c r="P46" s="1031"/>
      <c r="Q46" s="1034"/>
      <c r="R46" s="265"/>
      <c r="S46" s="272" t="s">
        <v>280</v>
      </c>
      <c r="T46" s="274"/>
    </row>
    <row r="47" spans="1:20" ht="13.8">
      <c r="A47" s="804"/>
      <c r="B47" s="804"/>
      <c r="C47" s="979"/>
      <c r="D47" s="275" t="s">
        <v>168</v>
      </c>
      <c r="E47" s="276"/>
      <c r="F47" s="276"/>
      <c r="G47" s="276"/>
      <c r="H47" s="277"/>
      <c r="I47" s="265"/>
      <c r="J47" s="278" t="s">
        <v>265</v>
      </c>
      <c r="K47" s="279"/>
      <c r="L47" s="265"/>
      <c r="M47" s="1026"/>
      <c r="N47" s="1029"/>
      <c r="O47" s="265"/>
      <c r="P47" s="1032"/>
      <c r="Q47" s="1035"/>
      <c r="R47" s="265"/>
      <c r="S47" s="280" t="s">
        <v>281</v>
      </c>
      <c r="T47" s="281"/>
    </row>
    <row r="48" spans="1:20" ht="13.8">
      <c r="A48" s="782">
        <v>9</v>
      </c>
      <c r="B48" s="782" t="s">
        <v>44</v>
      </c>
      <c r="C48" s="977" t="s">
        <v>45</v>
      </c>
      <c r="D48" s="73" t="s">
        <v>170</v>
      </c>
      <c r="E48" s="90"/>
      <c r="F48" s="90" t="s">
        <v>361</v>
      </c>
      <c r="G48" s="90"/>
      <c r="H48" s="91"/>
      <c r="I48" s="265"/>
      <c r="J48" s="76" t="s">
        <v>261</v>
      </c>
      <c r="K48" s="98"/>
      <c r="L48" s="265"/>
      <c r="M48" s="998">
        <v>16</v>
      </c>
      <c r="N48" s="1001">
        <v>1191518</v>
      </c>
      <c r="O48" s="265"/>
      <c r="P48" s="1004"/>
      <c r="Q48" s="986" t="s">
        <v>361</v>
      </c>
      <c r="R48" s="265"/>
      <c r="S48" s="76" t="s">
        <v>277</v>
      </c>
      <c r="T48" s="139"/>
    </row>
    <row r="49" spans="1:20" ht="13.8">
      <c r="A49" s="782"/>
      <c r="B49" s="782"/>
      <c r="C49" s="977"/>
      <c r="D49" s="74" t="s">
        <v>254</v>
      </c>
      <c r="E49" s="92"/>
      <c r="F49" s="92" t="s">
        <v>361</v>
      </c>
      <c r="G49" s="92"/>
      <c r="H49" s="93"/>
      <c r="I49" s="265"/>
      <c r="J49" s="77" t="s">
        <v>262</v>
      </c>
      <c r="K49" s="96" t="s">
        <v>361</v>
      </c>
      <c r="L49" s="265"/>
      <c r="M49" s="999"/>
      <c r="N49" s="1002"/>
      <c r="O49" s="265"/>
      <c r="P49" s="1005"/>
      <c r="Q49" s="987"/>
      <c r="R49" s="265"/>
      <c r="S49" s="77" t="s">
        <v>278</v>
      </c>
      <c r="T49" s="140"/>
    </row>
    <row r="50" spans="1:20" ht="13.8">
      <c r="A50" s="782"/>
      <c r="B50" s="782"/>
      <c r="C50" s="977"/>
      <c r="D50" s="74" t="s">
        <v>255</v>
      </c>
      <c r="E50" s="92"/>
      <c r="F50" s="92" t="s">
        <v>361</v>
      </c>
      <c r="G50" s="92"/>
      <c r="H50" s="93"/>
      <c r="I50" s="265"/>
      <c r="J50" s="77" t="s">
        <v>263</v>
      </c>
      <c r="K50" s="96"/>
      <c r="L50" s="265"/>
      <c r="M50" s="999"/>
      <c r="N50" s="1002"/>
      <c r="O50" s="265"/>
      <c r="P50" s="1005"/>
      <c r="Q50" s="987"/>
      <c r="R50" s="265"/>
      <c r="S50" s="77" t="s">
        <v>279</v>
      </c>
      <c r="T50" s="140"/>
    </row>
    <row r="51" spans="1:20" ht="13.8">
      <c r="A51" s="782"/>
      <c r="B51" s="782"/>
      <c r="C51" s="977"/>
      <c r="D51" s="74" t="s">
        <v>256</v>
      </c>
      <c r="E51" s="92"/>
      <c r="F51" s="92" t="s">
        <v>361</v>
      </c>
      <c r="G51" s="92"/>
      <c r="H51" s="93"/>
      <c r="I51" s="265"/>
      <c r="J51" s="77" t="s">
        <v>264</v>
      </c>
      <c r="K51" s="96"/>
      <c r="L51" s="265"/>
      <c r="M51" s="999"/>
      <c r="N51" s="1002"/>
      <c r="O51" s="265"/>
      <c r="P51" s="1005"/>
      <c r="Q51" s="987"/>
      <c r="R51" s="265"/>
      <c r="S51" s="77" t="s">
        <v>280</v>
      </c>
      <c r="T51" s="140" t="s">
        <v>361</v>
      </c>
    </row>
    <row r="52" spans="1:20" ht="13.8">
      <c r="A52" s="782"/>
      <c r="B52" s="782"/>
      <c r="C52" s="977"/>
      <c r="D52" s="75" t="s">
        <v>168</v>
      </c>
      <c r="E52" s="94"/>
      <c r="F52" s="94" t="s">
        <v>361</v>
      </c>
      <c r="G52" s="94"/>
      <c r="H52" s="95"/>
      <c r="I52" s="265"/>
      <c r="J52" s="97" t="s">
        <v>265</v>
      </c>
      <c r="K52" s="238"/>
      <c r="L52" s="265"/>
      <c r="M52" s="1000"/>
      <c r="N52" s="1003"/>
      <c r="O52" s="265"/>
      <c r="P52" s="1006"/>
      <c r="Q52" s="988"/>
      <c r="R52" s="265"/>
      <c r="S52" s="113" t="s">
        <v>281</v>
      </c>
      <c r="T52" s="141"/>
    </row>
    <row r="53" spans="1:20" ht="13.8">
      <c r="A53" s="784">
        <v>10</v>
      </c>
      <c r="B53" s="784" t="s">
        <v>48</v>
      </c>
      <c r="C53" s="976" t="s">
        <v>49</v>
      </c>
      <c r="D53" s="122" t="s">
        <v>170</v>
      </c>
      <c r="E53" s="498"/>
      <c r="F53" s="498"/>
      <c r="G53" s="498" t="s">
        <v>361</v>
      </c>
      <c r="H53" s="499"/>
      <c r="I53" s="209"/>
      <c r="J53" s="99" t="s">
        <v>300</v>
      </c>
      <c r="K53" s="235"/>
      <c r="L53" s="209"/>
      <c r="M53" s="1036">
        <v>2193</v>
      </c>
      <c r="N53" s="1039">
        <v>1866</v>
      </c>
      <c r="O53" s="209"/>
      <c r="P53" s="1042" t="s">
        <v>361</v>
      </c>
      <c r="Q53" s="1015"/>
      <c r="R53" s="209"/>
      <c r="S53" s="99" t="s">
        <v>277</v>
      </c>
      <c r="T53" s="142"/>
    </row>
    <row r="54" spans="1:20" ht="13.8">
      <c r="A54" s="784"/>
      <c r="B54" s="784"/>
      <c r="C54" s="976"/>
      <c r="D54" s="123" t="s">
        <v>254</v>
      </c>
      <c r="E54" s="504"/>
      <c r="F54" s="504"/>
      <c r="G54" s="504" t="s">
        <v>361</v>
      </c>
      <c r="H54" s="505"/>
      <c r="I54" s="209"/>
      <c r="J54" s="100" t="s">
        <v>262</v>
      </c>
      <c r="K54" s="236" t="s">
        <v>361</v>
      </c>
      <c r="L54" s="209"/>
      <c r="M54" s="1037"/>
      <c r="N54" s="1040"/>
      <c r="O54" s="209"/>
      <c r="P54" s="1043"/>
      <c r="Q54" s="1016"/>
      <c r="R54" s="209"/>
      <c r="S54" s="100" t="s">
        <v>278</v>
      </c>
      <c r="T54" s="143"/>
    </row>
    <row r="55" spans="1:20" ht="13.8">
      <c r="A55" s="784"/>
      <c r="B55" s="784"/>
      <c r="C55" s="976"/>
      <c r="D55" s="123" t="s">
        <v>255</v>
      </c>
      <c r="E55" s="504"/>
      <c r="F55" s="504"/>
      <c r="G55" s="504" t="s">
        <v>361</v>
      </c>
      <c r="H55" s="505"/>
      <c r="I55" s="209"/>
      <c r="J55" s="100" t="s">
        <v>263</v>
      </c>
      <c r="K55" s="236"/>
      <c r="L55" s="209"/>
      <c r="M55" s="1037"/>
      <c r="N55" s="1040"/>
      <c r="O55" s="209"/>
      <c r="P55" s="1043"/>
      <c r="Q55" s="1016"/>
      <c r="R55" s="209"/>
      <c r="S55" s="100" t="s">
        <v>279</v>
      </c>
      <c r="T55" s="143"/>
    </row>
    <row r="56" spans="1:20" ht="13.8">
      <c r="A56" s="784"/>
      <c r="B56" s="784"/>
      <c r="C56" s="976"/>
      <c r="D56" s="123" t="s">
        <v>256</v>
      </c>
      <c r="E56" s="504"/>
      <c r="F56" s="504"/>
      <c r="G56" s="504" t="s">
        <v>361</v>
      </c>
      <c r="H56" s="505"/>
      <c r="I56" s="209"/>
      <c r="J56" s="100" t="s">
        <v>264</v>
      </c>
      <c r="K56" s="236"/>
      <c r="L56" s="209"/>
      <c r="M56" s="1037"/>
      <c r="N56" s="1040"/>
      <c r="O56" s="209"/>
      <c r="P56" s="1043"/>
      <c r="Q56" s="1016"/>
      <c r="R56" s="209"/>
      <c r="S56" s="100" t="s">
        <v>280</v>
      </c>
      <c r="T56" s="508" t="s">
        <v>361</v>
      </c>
    </row>
    <row r="57" spans="1:20" ht="13.8">
      <c r="A57" s="784"/>
      <c r="B57" s="784"/>
      <c r="C57" s="976"/>
      <c r="D57" s="124" t="s">
        <v>168</v>
      </c>
      <c r="E57" s="510"/>
      <c r="F57" s="510"/>
      <c r="G57" s="510" t="s">
        <v>361</v>
      </c>
      <c r="H57" s="511"/>
      <c r="I57" s="209"/>
      <c r="J57" s="101" t="s">
        <v>265</v>
      </c>
      <c r="K57" s="237"/>
      <c r="L57" s="209"/>
      <c r="M57" s="1038"/>
      <c r="N57" s="1041"/>
      <c r="O57" s="209"/>
      <c r="P57" s="1044"/>
      <c r="Q57" s="1017"/>
      <c r="R57" s="209"/>
      <c r="S57" s="114" t="s">
        <v>281</v>
      </c>
      <c r="T57" s="144"/>
    </row>
    <row r="58" spans="1:20" ht="13.8">
      <c r="A58" s="782">
        <v>11</v>
      </c>
      <c r="B58" s="782" t="s">
        <v>52</v>
      </c>
      <c r="C58" s="977" t="s">
        <v>53</v>
      </c>
      <c r="D58" s="73" t="s">
        <v>170</v>
      </c>
      <c r="E58" s="90"/>
      <c r="F58" s="90" t="s">
        <v>361</v>
      </c>
      <c r="G58" s="90"/>
      <c r="H58" s="91"/>
      <c r="I58" s="265"/>
      <c r="J58" s="76" t="s">
        <v>300</v>
      </c>
      <c r="K58" s="98"/>
      <c r="L58" s="265"/>
      <c r="M58" s="998">
        <v>1500</v>
      </c>
      <c r="N58" s="1001">
        <v>3042303</v>
      </c>
      <c r="O58" s="265"/>
      <c r="P58" s="1004" t="s">
        <v>361</v>
      </c>
      <c r="Q58" s="986"/>
      <c r="R58" s="265"/>
      <c r="S58" s="76" t="s">
        <v>277</v>
      </c>
      <c r="T58" s="139"/>
    </row>
    <row r="59" spans="1:20" ht="13.8">
      <c r="A59" s="782"/>
      <c r="B59" s="782"/>
      <c r="C59" s="977"/>
      <c r="D59" s="74" t="s">
        <v>254</v>
      </c>
      <c r="E59" s="92"/>
      <c r="F59" s="92" t="s">
        <v>361</v>
      </c>
      <c r="G59" s="92"/>
      <c r="H59" s="93"/>
      <c r="I59" s="265"/>
      <c r="J59" s="77" t="s">
        <v>262</v>
      </c>
      <c r="K59" s="96"/>
      <c r="L59" s="265"/>
      <c r="M59" s="999"/>
      <c r="N59" s="1002"/>
      <c r="O59" s="265"/>
      <c r="P59" s="1005"/>
      <c r="Q59" s="987"/>
      <c r="R59" s="265"/>
      <c r="S59" s="77" t="s">
        <v>278</v>
      </c>
      <c r="T59" s="140"/>
    </row>
    <row r="60" spans="1:20" ht="13.8">
      <c r="A60" s="782"/>
      <c r="B60" s="782"/>
      <c r="C60" s="977"/>
      <c r="D60" s="74" t="s">
        <v>255</v>
      </c>
      <c r="E60" s="92"/>
      <c r="F60" s="92" t="s">
        <v>361</v>
      </c>
      <c r="G60" s="92"/>
      <c r="H60" s="93"/>
      <c r="I60" s="265"/>
      <c r="J60" s="77" t="s">
        <v>263</v>
      </c>
      <c r="K60" s="96"/>
      <c r="L60" s="265"/>
      <c r="M60" s="999"/>
      <c r="N60" s="1002"/>
      <c r="O60" s="265"/>
      <c r="P60" s="1005"/>
      <c r="Q60" s="987"/>
      <c r="R60" s="265"/>
      <c r="S60" s="77" t="s">
        <v>279</v>
      </c>
      <c r="T60" s="140"/>
    </row>
    <row r="61" spans="1:20" ht="13.8">
      <c r="A61" s="782"/>
      <c r="B61" s="782"/>
      <c r="C61" s="977"/>
      <c r="D61" s="74" t="s">
        <v>256</v>
      </c>
      <c r="E61" s="92"/>
      <c r="F61" s="92" t="s">
        <v>361</v>
      </c>
      <c r="G61" s="92"/>
      <c r="H61" s="93"/>
      <c r="I61" s="265"/>
      <c r="J61" s="77" t="s">
        <v>264</v>
      </c>
      <c r="K61" s="96" t="s">
        <v>266</v>
      </c>
      <c r="L61" s="265"/>
      <c r="M61" s="999"/>
      <c r="N61" s="1002"/>
      <c r="O61" s="265"/>
      <c r="P61" s="1005"/>
      <c r="Q61" s="987"/>
      <c r="R61" s="265"/>
      <c r="S61" s="77" t="s">
        <v>280</v>
      </c>
      <c r="T61" s="140" t="s">
        <v>361</v>
      </c>
    </row>
    <row r="62" spans="1:20" ht="13.8">
      <c r="A62" s="782"/>
      <c r="B62" s="782"/>
      <c r="C62" s="977"/>
      <c r="D62" s="75" t="s">
        <v>168</v>
      </c>
      <c r="E62" s="94"/>
      <c r="F62" s="94"/>
      <c r="G62" s="94"/>
      <c r="H62" s="95"/>
      <c r="I62" s="265"/>
      <c r="J62" s="97" t="s">
        <v>265</v>
      </c>
      <c r="K62" s="238"/>
      <c r="L62" s="265"/>
      <c r="M62" s="1000"/>
      <c r="N62" s="1003"/>
      <c r="O62" s="265"/>
      <c r="P62" s="1006"/>
      <c r="Q62" s="988"/>
      <c r="R62" s="265"/>
      <c r="S62" s="113" t="s">
        <v>281</v>
      </c>
      <c r="T62" s="141"/>
    </row>
    <row r="63" spans="1:20" ht="13.8">
      <c r="A63" s="804">
        <v>12</v>
      </c>
      <c r="B63" s="804" t="s">
        <v>57</v>
      </c>
      <c r="C63" s="979" t="s">
        <v>58</v>
      </c>
      <c r="D63" s="262" t="s">
        <v>170</v>
      </c>
      <c r="E63" s="282" t="s">
        <v>332</v>
      </c>
      <c r="F63" s="283" t="s">
        <v>332</v>
      </c>
      <c r="G63" s="282" t="s">
        <v>361</v>
      </c>
      <c r="H63" s="268" t="s">
        <v>332</v>
      </c>
      <c r="I63" s="265"/>
      <c r="J63" s="266" t="s">
        <v>300</v>
      </c>
      <c r="K63" s="267"/>
      <c r="L63" s="265"/>
      <c r="M63" s="1024">
        <v>217</v>
      </c>
      <c r="N63" s="1027">
        <v>485</v>
      </c>
      <c r="O63" s="265"/>
      <c r="P63" s="1030" t="s">
        <v>361</v>
      </c>
      <c r="Q63" s="1033"/>
      <c r="R63" s="265"/>
      <c r="S63" s="266" t="s">
        <v>277</v>
      </c>
      <c r="T63" s="268"/>
    </row>
    <row r="64" spans="1:20" ht="13.8">
      <c r="A64" s="804"/>
      <c r="B64" s="804"/>
      <c r="C64" s="979"/>
      <c r="D64" s="269" t="s">
        <v>254</v>
      </c>
      <c r="E64" s="284" t="s">
        <v>332</v>
      </c>
      <c r="F64" s="284" t="s">
        <v>361</v>
      </c>
      <c r="G64" s="284" t="s">
        <v>332</v>
      </c>
      <c r="H64" s="285" t="s">
        <v>332</v>
      </c>
      <c r="I64" s="265"/>
      <c r="J64" s="272" t="s">
        <v>262</v>
      </c>
      <c r="K64" s="273"/>
      <c r="L64" s="265"/>
      <c r="M64" s="1025"/>
      <c r="N64" s="1028"/>
      <c r="O64" s="265"/>
      <c r="P64" s="1031"/>
      <c r="Q64" s="1034"/>
      <c r="R64" s="265"/>
      <c r="S64" s="272" t="s">
        <v>278</v>
      </c>
      <c r="T64" s="274"/>
    </row>
    <row r="65" spans="1:20" ht="13.8">
      <c r="A65" s="804"/>
      <c r="B65" s="804"/>
      <c r="C65" s="979"/>
      <c r="D65" s="269" t="s">
        <v>255</v>
      </c>
      <c r="E65" s="284" t="s">
        <v>332</v>
      </c>
      <c r="F65" s="284" t="s">
        <v>361</v>
      </c>
      <c r="G65" s="284" t="s">
        <v>332</v>
      </c>
      <c r="H65" s="285" t="s">
        <v>332</v>
      </c>
      <c r="I65" s="265"/>
      <c r="J65" s="272" t="s">
        <v>263</v>
      </c>
      <c r="K65" s="273"/>
      <c r="L65" s="265"/>
      <c r="M65" s="1025"/>
      <c r="N65" s="1028"/>
      <c r="O65" s="265"/>
      <c r="P65" s="1031"/>
      <c r="Q65" s="1034"/>
      <c r="R65" s="265"/>
      <c r="S65" s="272" t="s">
        <v>279</v>
      </c>
      <c r="T65" s="274" t="s">
        <v>361</v>
      </c>
    </row>
    <row r="66" spans="1:20" ht="13.8">
      <c r="A66" s="804"/>
      <c r="B66" s="804"/>
      <c r="C66" s="979"/>
      <c r="D66" s="269" t="s">
        <v>256</v>
      </c>
      <c r="E66" s="284" t="s">
        <v>332</v>
      </c>
      <c r="F66" s="283" t="s">
        <v>332</v>
      </c>
      <c r="G66" s="284" t="s">
        <v>361</v>
      </c>
      <c r="H66" s="285" t="s">
        <v>332</v>
      </c>
      <c r="I66" s="265"/>
      <c r="J66" s="272" t="s">
        <v>264</v>
      </c>
      <c r="K66" s="273"/>
      <c r="L66" s="265"/>
      <c r="M66" s="1025"/>
      <c r="N66" s="1028"/>
      <c r="O66" s="265"/>
      <c r="P66" s="1031"/>
      <c r="Q66" s="1034"/>
      <c r="R66" s="265"/>
      <c r="S66" s="272" t="s">
        <v>280</v>
      </c>
      <c r="T66" s="274"/>
    </row>
    <row r="67" spans="1:20" ht="13.8">
      <c r="A67" s="804"/>
      <c r="B67" s="804"/>
      <c r="C67" s="979"/>
      <c r="D67" s="275" t="s">
        <v>168</v>
      </c>
      <c r="E67" s="286" t="s">
        <v>332</v>
      </c>
      <c r="F67" s="286" t="s">
        <v>361</v>
      </c>
      <c r="G67" s="286" t="s">
        <v>332</v>
      </c>
      <c r="H67" s="287" t="s">
        <v>332</v>
      </c>
      <c r="I67" s="265"/>
      <c r="J67" s="278" t="s">
        <v>265</v>
      </c>
      <c r="K67" s="279" t="s">
        <v>361</v>
      </c>
      <c r="L67" s="265"/>
      <c r="M67" s="1026"/>
      <c r="N67" s="1029"/>
      <c r="O67" s="265"/>
      <c r="P67" s="1032"/>
      <c r="Q67" s="1035"/>
      <c r="R67" s="265"/>
      <c r="S67" s="280" t="s">
        <v>281</v>
      </c>
      <c r="T67" s="281"/>
    </row>
    <row r="68" spans="1:20" ht="13.8">
      <c r="A68" s="782">
        <v>13</v>
      </c>
      <c r="B68" s="782" t="s">
        <v>60</v>
      </c>
      <c r="C68" s="977" t="s">
        <v>61</v>
      </c>
      <c r="D68" s="73" t="s">
        <v>170</v>
      </c>
      <c r="E68" s="90"/>
      <c r="F68" s="90" t="s">
        <v>361</v>
      </c>
      <c r="G68" s="90"/>
      <c r="H68" s="91"/>
      <c r="I68" s="209"/>
      <c r="J68" s="76" t="s">
        <v>300</v>
      </c>
      <c r="K68" s="98"/>
      <c r="L68" s="209"/>
      <c r="M68" s="998">
        <v>34</v>
      </c>
      <c r="N68" s="1001"/>
      <c r="O68" s="209"/>
      <c r="P68" s="1004"/>
      <c r="Q68" s="986"/>
      <c r="R68" s="209"/>
      <c r="S68" s="76" t="s">
        <v>277</v>
      </c>
      <c r="T68" s="139"/>
    </row>
    <row r="69" spans="1:20" ht="13.8">
      <c r="A69" s="782"/>
      <c r="B69" s="782"/>
      <c r="C69" s="977"/>
      <c r="D69" s="74" t="s">
        <v>254</v>
      </c>
      <c r="E69" s="92"/>
      <c r="F69" s="92" t="s">
        <v>361</v>
      </c>
      <c r="G69" s="92"/>
      <c r="H69" s="93"/>
      <c r="I69" s="209"/>
      <c r="J69" s="77" t="s">
        <v>262</v>
      </c>
      <c r="K69" s="96" t="s">
        <v>361</v>
      </c>
      <c r="L69" s="209"/>
      <c r="M69" s="999"/>
      <c r="N69" s="1002"/>
      <c r="O69" s="209"/>
      <c r="P69" s="1005"/>
      <c r="Q69" s="987"/>
      <c r="R69" s="209"/>
      <c r="S69" s="77" t="s">
        <v>278</v>
      </c>
      <c r="T69" s="140"/>
    </row>
    <row r="70" spans="1:20" ht="13.8">
      <c r="A70" s="782"/>
      <c r="B70" s="782"/>
      <c r="C70" s="977"/>
      <c r="D70" s="74" t="s">
        <v>255</v>
      </c>
      <c r="E70" s="92"/>
      <c r="F70" s="92" t="s">
        <v>361</v>
      </c>
      <c r="G70" s="92"/>
      <c r="H70" s="93"/>
      <c r="I70" s="209"/>
      <c r="J70" s="77" t="s">
        <v>263</v>
      </c>
      <c r="K70" s="96"/>
      <c r="L70" s="209"/>
      <c r="M70" s="999"/>
      <c r="N70" s="1002"/>
      <c r="O70" s="209"/>
      <c r="P70" s="1005"/>
      <c r="Q70" s="987"/>
      <c r="R70" s="209"/>
      <c r="S70" s="77" t="s">
        <v>279</v>
      </c>
      <c r="T70" s="140" t="s">
        <v>361</v>
      </c>
    </row>
    <row r="71" spans="1:20" ht="13.8">
      <c r="A71" s="782"/>
      <c r="B71" s="782"/>
      <c r="C71" s="977"/>
      <c r="D71" s="74" t="s">
        <v>256</v>
      </c>
      <c r="E71" s="92"/>
      <c r="F71" s="92" t="s">
        <v>361</v>
      </c>
      <c r="G71" s="92"/>
      <c r="H71" s="93"/>
      <c r="I71" s="209"/>
      <c r="J71" s="77" t="s">
        <v>264</v>
      </c>
      <c r="K71" s="96"/>
      <c r="L71" s="209"/>
      <c r="M71" s="999"/>
      <c r="N71" s="1002"/>
      <c r="O71" s="209"/>
      <c r="P71" s="1005"/>
      <c r="Q71" s="987"/>
      <c r="R71" s="209"/>
      <c r="S71" s="77" t="s">
        <v>280</v>
      </c>
      <c r="T71" s="140"/>
    </row>
    <row r="72" spans="1:20" ht="13.8">
      <c r="A72" s="782"/>
      <c r="B72" s="782"/>
      <c r="C72" s="977"/>
      <c r="D72" s="75" t="s">
        <v>168</v>
      </c>
      <c r="E72" s="94"/>
      <c r="F72" s="94" t="s">
        <v>361</v>
      </c>
      <c r="G72" s="94"/>
      <c r="H72" s="95"/>
      <c r="I72" s="209"/>
      <c r="J72" s="97" t="s">
        <v>265</v>
      </c>
      <c r="K72" s="238"/>
      <c r="L72" s="209"/>
      <c r="M72" s="1000"/>
      <c r="N72" s="1003"/>
      <c r="O72" s="209"/>
      <c r="P72" s="1006"/>
      <c r="Q72" s="988"/>
      <c r="R72" s="209"/>
      <c r="S72" s="113" t="s">
        <v>281</v>
      </c>
      <c r="T72" s="141"/>
    </row>
    <row r="73" spans="1:20" ht="13.8">
      <c r="A73" s="784">
        <v>14</v>
      </c>
      <c r="B73" s="784" t="s">
        <v>64</v>
      </c>
      <c r="C73" s="976" t="s">
        <v>65</v>
      </c>
      <c r="D73" s="262" t="s">
        <v>170</v>
      </c>
      <c r="E73" s="263"/>
      <c r="F73" s="263"/>
      <c r="G73" s="263" t="s">
        <v>361</v>
      </c>
      <c r="H73" s="264"/>
      <c r="I73" s="209"/>
      <c r="J73" s="266" t="s">
        <v>300</v>
      </c>
      <c r="K73" s="267"/>
      <c r="L73" s="209"/>
      <c r="M73" s="1024">
        <v>832</v>
      </c>
      <c r="N73" s="1027">
        <v>236</v>
      </c>
      <c r="O73" s="209"/>
      <c r="P73" s="1030" t="s">
        <v>361</v>
      </c>
      <c r="Q73" s="1033"/>
      <c r="R73" s="265"/>
      <c r="S73" s="266" t="s">
        <v>277</v>
      </c>
      <c r="T73" s="268"/>
    </row>
    <row r="74" spans="1:20" ht="13.8">
      <c r="A74" s="784"/>
      <c r="B74" s="784"/>
      <c r="C74" s="976"/>
      <c r="D74" s="269" t="s">
        <v>254</v>
      </c>
      <c r="E74" s="270"/>
      <c r="F74" s="270"/>
      <c r="G74" s="270" t="s">
        <v>361</v>
      </c>
      <c r="H74" s="271"/>
      <c r="I74" s="209"/>
      <c r="J74" s="272" t="s">
        <v>262</v>
      </c>
      <c r="K74" s="273"/>
      <c r="L74" s="209"/>
      <c r="M74" s="1025"/>
      <c r="N74" s="1028"/>
      <c r="O74" s="209"/>
      <c r="P74" s="1031"/>
      <c r="Q74" s="1034"/>
      <c r="R74" s="265"/>
      <c r="S74" s="272" t="s">
        <v>278</v>
      </c>
      <c r="T74" s="274"/>
    </row>
    <row r="75" spans="1:20" ht="13.8">
      <c r="A75" s="784"/>
      <c r="B75" s="784"/>
      <c r="C75" s="976"/>
      <c r="D75" s="269" t="s">
        <v>255</v>
      </c>
      <c r="E75" s="270"/>
      <c r="F75" s="270"/>
      <c r="G75" s="270" t="s">
        <v>361</v>
      </c>
      <c r="H75" s="271"/>
      <c r="I75" s="209"/>
      <c r="J75" s="272" t="s">
        <v>263</v>
      </c>
      <c r="K75" s="273"/>
      <c r="L75" s="209"/>
      <c r="M75" s="1025"/>
      <c r="N75" s="1028"/>
      <c r="O75" s="209"/>
      <c r="P75" s="1031"/>
      <c r="Q75" s="1034"/>
      <c r="R75" s="265"/>
      <c r="S75" s="272" t="s">
        <v>279</v>
      </c>
      <c r="T75" s="274" t="s">
        <v>361</v>
      </c>
    </row>
    <row r="76" spans="1:20" ht="13.8">
      <c r="A76" s="784"/>
      <c r="B76" s="784"/>
      <c r="C76" s="976"/>
      <c r="D76" s="269" t="s">
        <v>256</v>
      </c>
      <c r="E76" s="270"/>
      <c r="F76" s="270"/>
      <c r="G76" s="270" t="s">
        <v>361</v>
      </c>
      <c r="H76" s="271"/>
      <c r="I76" s="209"/>
      <c r="J76" s="272" t="s">
        <v>264</v>
      </c>
      <c r="K76" s="273" t="s">
        <v>361</v>
      </c>
      <c r="L76" s="209"/>
      <c r="M76" s="1025"/>
      <c r="N76" s="1028"/>
      <c r="O76" s="209"/>
      <c r="P76" s="1031"/>
      <c r="Q76" s="1034"/>
      <c r="R76" s="265"/>
      <c r="S76" s="272" t="s">
        <v>280</v>
      </c>
      <c r="T76" s="274"/>
    </row>
    <row r="77" spans="1:20" ht="13.8">
      <c r="A77" s="784"/>
      <c r="B77" s="784"/>
      <c r="C77" s="976"/>
      <c r="D77" s="275" t="s">
        <v>168</v>
      </c>
      <c r="E77" s="276"/>
      <c r="F77" s="276"/>
      <c r="G77" s="276" t="s">
        <v>361</v>
      </c>
      <c r="H77" s="277"/>
      <c r="I77" s="209"/>
      <c r="J77" s="278" t="s">
        <v>265</v>
      </c>
      <c r="K77" s="279"/>
      <c r="L77" s="209"/>
      <c r="M77" s="1026"/>
      <c r="N77" s="1029"/>
      <c r="O77" s="209"/>
      <c r="P77" s="1032"/>
      <c r="Q77" s="1035"/>
      <c r="R77" s="265"/>
      <c r="S77" s="280" t="s">
        <v>281</v>
      </c>
      <c r="T77" s="281"/>
    </row>
    <row r="78" spans="1:20" ht="13.8">
      <c r="A78" s="782">
        <v>15</v>
      </c>
      <c r="B78" s="782" t="s">
        <v>67</v>
      </c>
      <c r="C78" s="977" t="s">
        <v>436</v>
      </c>
      <c r="D78" s="73" t="s">
        <v>170</v>
      </c>
      <c r="E78" s="90"/>
      <c r="F78" s="90" t="s">
        <v>361</v>
      </c>
      <c r="G78" s="90"/>
      <c r="H78" s="91"/>
      <c r="I78" s="265"/>
      <c r="J78" s="76" t="s">
        <v>300</v>
      </c>
      <c r="K78" s="98" t="s">
        <v>361</v>
      </c>
      <c r="L78" s="265"/>
      <c r="M78" s="998"/>
      <c r="N78" s="1021">
        <v>1267999</v>
      </c>
      <c r="O78" s="265"/>
      <c r="P78" s="1004"/>
      <c r="Q78" s="1018" t="s">
        <v>361</v>
      </c>
      <c r="R78" s="265"/>
      <c r="S78" s="76" t="s">
        <v>277</v>
      </c>
      <c r="T78" s="139"/>
    </row>
    <row r="79" spans="1:20" ht="13.8">
      <c r="A79" s="782"/>
      <c r="B79" s="782"/>
      <c r="C79" s="977"/>
      <c r="D79" s="74" t="s">
        <v>254</v>
      </c>
      <c r="E79" s="92"/>
      <c r="F79" s="92" t="s">
        <v>361</v>
      </c>
      <c r="G79" s="92"/>
      <c r="H79" s="93"/>
      <c r="I79" s="265"/>
      <c r="J79" s="77" t="s">
        <v>262</v>
      </c>
      <c r="K79" s="96"/>
      <c r="L79" s="265"/>
      <c r="M79" s="999"/>
      <c r="N79" s="1022"/>
      <c r="O79" s="265"/>
      <c r="P79" s="1005"/>
      <c r="Q79" s="1019"/>
      <c r="R79" s="265"/>
      <c r="S79" s="77" t="s">
        <v>278</v>
      </c>
      <c r="T79" s="140"/>
    </row>
    <row r="80" spans="1:20" ht="13.8">
      <c r="A80" s="782"/>
      <c r="B80" s="782"/>
      <c r="C80" s="977"/>
      <c r="D80" s="74" t="s">
        <v>255</v>
      </c>
      <c r="E80" s="92"/>
      <c r="F80" s="92" t="s">
        <v>361</v>
      </c>
      <c r="G80" s="92"/>
      <c r="H80" s="93"/>
      <c r="I80" s="265"/>
      <c r="J80" s="77" t="s">
        <v>263</v>
      </c>
      <c r="K80" s="96"/>
      <c r="L80" s="265"/>
      <c r="M80" s="999"/>
      <c r="N80" s="1022"/>
      <c r="O80" s="265"/>
      <c r="P80" s="1005"/>
      <c r="Q80" s="1019"/>
      <c r="R80" s="265"/>
      <c r="S80" s="77" t="s">
        <v>279</v>
      </c>
      <c r="T80" s="140"/>
    </row>
    <row r="81" spans="1:20" ht="13.8">
      <c r="A81" s="782"/>
      <c r="B81" s="782"/>
      <c r="C81" s="977"/>
      <c r="D81" s="74" t="s">
        <v>256</v>
      </c>
      <c r="E81" s="92"/>
      <c r="F81" s="92" t="s">
        <v>361</v>
      </c>
      <c r="G81" s="92"/>
      <c r="H81" s="93"/>
      <c r="I81" s="265"/>
      <c r="J81" s="77" t="s">
        <v>264</v>
      </c>
      <c r="K81" s="96"/>
      <c r="L81" s="265"/>
      <c r="M81" s="999"/>
      <c r="N81" s="1022"/>
      <c r="O81" s="265"/>
      <c r="P81" s="1005"/>
      <c r="Q81" s="1019"/>
      <c r="R81" s="265"/>
      <c r="S81" s="77" t="s">
        <v>280</v>
      </c>
      <c r="T81" s="140" t="s">
        <v>361</v>
      </c>
    </row>
    <row r="82" spans="1:20" ht="13.8">
      <c r="A82" s="782"/>
      <c r="B82" s="782"/>
      <c r="C82" s="977"/>
      <c r="D82" s="75" t="s">
        <v>168</v>
      </c>
      <c r="E82" s="94"/>
      <c r="F82" s="92" t="s">
        <v>361</v>
      </c>
      <c r="G82" s="94"/>
      <c r="H82" s="95"/>
      <c r="I82" s="265"/>
      <c r="J82" s="97" t="s">
        <v>265</v>
      </c>
      <c r="K82" s="96"/>
      <c r="L82" s="265"/>
      <c r="M82" s="1000"/>
      <c r="N82" s="1023"/>
      <c r="O82" s="265"/>
      <c r="P82" s="1006"/>
      <c r="Q82" s="1020"/>
      <c r="R82" s="265"/>
      <c r="S82" s="113" t="s">
        <v>281</v>
      </c>
      <c r="T82" s="141"/>
    </row>
    <row r="83" spans="1:20" ht="13.8">
      <c r="A83" s="810">
        <v>16</v>
      </c>
      <c r="B83" s="810" t="s">
        <v>72</v>
      </c>
      <c r="C83" s="989" t="s">
        <v>73</v>
      </c>
      <c r="D83" s="497" t="s">
        <v>170</v>
      </c>
      <c r="E83" s="498"/>
      <c r="F83" s="498" t="s">
        <v>361</v>
      </c>
      <c r="G83" s="498"/>
      <c r="H83" s="499"/>
      <c r="I83" s="209"/>
      <c r="J83" s="500" t="s">
        <v>300</v>
      </c>
      <c r="K83" s="501"/>
      <c r="L83" s="209"/>
      <c r="M83" s="1007">
        <v>298</v>
      </c>
      <c r="N83" s="1009">
        <v>880168</v>
      </c>
      <c r="O83" s="209"/>
      <c r="P83" s="1011" t="s">
        <v>361</v>
      </c>
      <c r="Q83" s="1013"/>
      <c r="R83" s="209"/>
      <c r="S83" s="500" t="s">
        <v>277</v>
      </c>
      <c r="T83" s="502"/>
    </row>
    <row r="84" spans="1:20" ht="13.8">
      <c r="A84" s="810"/>
      <c r="B84" s="810"/>
      <c r="C84" s="989"/>
      <c r="D84" s="503" t="s">
        <v>254</v>
      </c>
      <c r="E84" s="504"/>
      <c r="F84" s="504"/>
      <c r="G84" s="504"/>
      <c r="H84" s="505"/>
      <c r="I84" s="209"/>
      <c r="J84" s="506" t="s">
        <v>262</v>
      </c>
      <c r="K84" s="507" t="s">
        <v>361</v>
      </c>
      <c r="L84" s="209"/>
      <c r="M84" s="990"/>
      <c r="N84" s="992"/>
      <c r="O84" s="209"/>
      <c r="P84" s="994"/>
      <c r="Q84" s="996"/>
      <c r="R84" s="209"/>
      <c r="S84" s="506" t="s">
        <v>278</v>
      </c>
      <c r="T84" s="508"/>
    </row>
    <row r="85" spans="1:20" ht="13.8">
      <c r="A85" s="810"/>
      <c r="B85" s="810"/>
      <c r="C85" s="989"/>
      <c r="D85" s="503" t="s">
        <v>255</v>
      </c>
      <c r="E85" s="504"/>
      <c r="F85" s="504" t="s">
        <v>361</v>
      </c>
      <c r="G85" s="504"/>
      <c r="H85" s="505"/>
      <c r="I85" s="209"/>
      <c r="J85" s="506" t="s">
        <v>263</v>
      </c>
      <c r="K85" s="507"/>
      <c r="L85" s="209"/>
      <c r="M85" s="990"/>
      <c r="N85" s="992"/>
      <c r="O85" s="209"/>
      <c r="P85" s="994"/>
      <c r="Q85" s="996"/>
      <c r="R85" s="209"/>
      <c r="S85" s="506" t="s">
        <v>279</v>
      </c>
      <c r="T85" s="508" t="s">
        <v>361</v>
      </c>
    </row>
    <row r="86" spans="1:20" ht="13.8">
      <c r="A86" s="810"/>
      <c r="B86" s="810"/>
      <c r="C86" s="989"/>
      <c r="D86" s="503" t="s">
        <v>256</v>
      </c>
      <c r="E86" s="504"/>
      <c r="F86" s="504" t="s">
        <v>361</v>
      </c>
      <c r="G86" s="504"/>
      <c r="H86" s="505"/>
      <c r="I86" s="209"/>
      <c r="J86" s="506" t="s">
        <v>264</v>
      </c>
      <c r="K86" s="507"/>
      <c r="L86" s="209"/>
      <c r="M86" s="990"/>
      <c r="N86" s="992"/>
      <c r="O86" s="209"/>
      <c r="P86" s="994"/>
      <c r="Q86" s="996"/>
      <c r="R86" s="209"/>
      <c r="S86" s="506" t="s">
        <v>280</v>
      </c>
      <c r="T86" s="508"/>
    </row>
    <row r="87" spans="1:20" ht="13.8">
      <c r="A87" s="810"/>
      <c r="B87" s="810"/>
      <c r="C87" s="989"/>
      <c r="D87" s="509" t="s">
        <v>168</v>
      </c>
      <c r="E87" s="510"/>
      <c r="F87" s="510" t="s">
        <v>361</v>
      </c>
      <c r="G87" s="510"/>
      <c r="H87" s="511"/>
      <c r="I87" s="209"/>
      <c r="J87" s="512" t="s">
        <v>265</v>
      </c>
      <c r="K87" s="515"/>
      <c r="L87" s="209"/>
      <c r="M87" s="1008"/>
      <c r="N87" s="1010"/>
      <c r="O87" s="209"/>
      <c r="P87" s="1012"/>
      <c r="Q87" s="1014"/>
      <c r="R87" s="209"/>
      <c r="S87" s="513" t="s">
        <v>281</v>
      </c>
      <c r="T87" s="514"/>
    </row>
    <row r="88" spans="1:20" ht="13.8">
      <c r="A88" s="782">
        <v>17</v>
      </c>
      <c r="B88" s="782" t="s">
        <v>77</v>
      </c>
      <c r="C88" s="977" t="s">
        <v>78</v>
      </c>
      <c r="D88" s="73" t="s">
        <v>170</v>
      </c>
      <c r="E88" s="90"/>
      <c r="F88" s="90" t="s">
        <v>361</v>
      </c>
      <c r="G88" s="90"/>
      <c r="H88" s="91"/>
      <c r="I88" s="209"/>
      <c r="J88" s="76" t="s">
        <v>300</v>
      </c>
      <c r="K88" s="98"/>
      <c r="L88" s="209"/>
      <c r="M88" s="998" t="s">
        <v>421</v>
      </c>
      <c r="N88" s="1001" t="s">
        <v>421</v>
      </c>
      <c r="O88" s="209"/>
      <c r="P88" s="1004"/>
      <c r="Q88" s="986"/>
      <c r="R88" s="209"/>
      <c r="S88" s="76" t="s">
        <v>277</v>
      </c>
      <c r="T88" s="139"/>
    </row>
    <row r="89" spans="1:20" ht="13.8">
      <c r="A89" s="782"/>
      <c r="B89" s="782"/>
      <c r="C89" s="977"/>
      <c r="D89" s="74" t="s">
        <v>254</v>
      </c>
      <c r="E89" s="92"/>
      <c r="F89" s="92" t="s">
        <v>361</v>
      </c>
      <c r="G89" s="92"/>
      <c r="H89" s="93"/>
      <c r="I89" s="209"/>
      <c r="J89" s="77" t="s">
        <v>262</v>
      </c>
      <c r="K89" s="96"/>
      <c r="L89" s="209"/>
      <c r="M89" s="999"/>
      <c r="N89" s="1002"/>
      <c r="O89" s="209"/>
      <c r="P89" s="1005"/>
      <c r="Q89" s="987"/>
      <c r="R89" s="209"/>
      <c r="S89" s="77" t="s">
        <v>278</v>
      </c>
      <c r="T89" s="140"/>
    </row>
    <row r="90" spans="1:20" ht="13.8">
      <c r="A90" s="782"/>
      <c r="B90" s="782"/>
      <c r="C90" s="977"/>
      <c r="D90" s="74" t="s">
        <v>255</v>
      </c>
      <c r="E90" s="92"/>
      <c r="F90" s="92" t="s">
        <v>361</v>
      </c>
      <c r="G90" s="92"/>
      <c r="H90" s="93"/>
      <c r="I90" s="209"/>
      <c r="J90" s="77" t="s">
        <v>263</v>
      </c>
      <c r="K90" s="96" t="s">
        <v>361</v>
      </c>
      <c r="L90" s="209"/>
      <c r="M90" s="999"/>
      <c r="N90" s="1002"/>
      <c r="O90" s="209"/>
      <c r="P90" s="1005"/>
      <c r="Q90" s="987"/>
      <c r="R90" s="209"/>
      <c r="S90" s="77" t="s">
        <v>279</v>
      </c>
      <c r="T90" s="140"/>
    </row>
    <row r="91" spans="1:20" ht="13.8">
      <c r="A91" s="782"/>
      <c r="B91" s="782"/>
      <c r="C91" s="977"/>
      <c r="D91" s="74" t="s">
        <v>256</v>
      </c>
      <c r="E91" s="92"/>
      <c r="F91" s="92" t="s">
        <v>361</v>
      </c>
      <c r="G91" s="92"/>
      <c r="H91" s="93"/>
      <c r="I91" s="209"/>
      <c r="J91" s="77" t="s">
        <v>264</v>
      </c>
      <c r="K91" s="96" t="s">
        <v>361</v>
      </c>
      <c r="L91" s="209"/>
      <c r="M91" s="999"/>
      <c r="N91" s="1002"/>
      <c r="O91" s="209"/>
      <c r="P91" s="1005"/>
      <c r="Q91" s="987"/>
      <c r="R91" s="209"/>
      <c r="S91" s="77" t="s">
        <v>280</v>
      </c>
      <c r="T91" s="140"/>
    </row>
    <row r="92" spans="1:20" ht="13.8">
      <c r="A92" s="782"/>
      <c r="B92" s="782"/>
      <c r="C92" s="977"/>
      <c r="D92" s="75" t="s">
        <v>168</v>
      </c>
      <c r="E92" s="94"/>
      <c r="F92" s="94" t="s">
        <v>361</v>
      </c>
      <c r="G92" s="94"/>
      <c r="H92" s="95"/>
      <c r="I92" s="209"/>
      <c r="J92" s="97" t="s">
        <v>265</v>
      </c>
      <c r="K92" s="238"/>
      <c r="L92" s="209"/>
      <c r="M92" s="1000"/>
      <c r="N92" s="1003"/>
      <c r="O92" s="209"/>
      <c r="P92" s="1006"/>
      <c r="Q92" s="988"/>
      <c r="R92" s="209"/>
      <c r="S92" s="113" t="s">
        <v>281</v>
      </c>
      <c r="T92" s="141"/>
    </row>
    <row r="93" spans="1:20" ht="13.8">
      <c r="A93" s="810">
        <v>18</v>
      </c>
      <c r="B93" s="810" t="s">
        <v>81</v>
      </c>
      <c r="C93" s="989" t="s">
        <v>213</v>
      </c>
      <c r="D93" s="497" t="s">
        <v>170</v>
      </c>
      <c r="E93" s="498"/>
      <c r="F93" s="498" t="s">
        <v>361</v>
      </c>
      <c r="G93" s="498"/>
      <c r="H93" s="499"/>
      <c r="I93" s="209"/>
      <c r="J93" s="500" t="s">
        <v>300</v>
      </c>
      <c r="K93" s="501"/>
      <c r="L93" s="209"/>
      <c r="M93" s="1007" t="s">
        <v>421</v>
      </c>
      <c r="N93" s="1009" t="s">
        <v>421</v>
      </c>
      <c r="O93" s="209"/>
      <c r="P93" s="1011" t="s">
        <v>361</v>
      </c>
      <c r="Q93" s="1015"/>
      <c r="R93" s="209"/>
      <c r="S93" s="500" t="s">
        <v>277</v>
      </c>
      <c r="T93" s="502"/>
    </row>
    <row r="94" spans="1:20" ht="13.8">
      <c r="A94" s="810"/>
      <c r="B94" s="810"/>
      <c r="C94" s="989"/>
      <c r="D94" s="503" t="s">
        <v>254</v>
      </c>
      <c r="E94" s="504"/>
      <c r="F94" s="504" t="s">
        <v>361</v>
      </c>
      <c r="G94" s="504"/>
      <c r="H94" s="505"/>
      <c r="I94" s="209"/>
      <c r="J94" s="506" t="s">
        <v>262</v>
      </c>
      <c r="K94" s="507"/>
      <c r="L94" s="209"/>
      <c r="M94" s="990"/>
      <c r="N94" s="992"/>
      <c r="O94" s="209"/>
      <c r="P94" s="994"/>
      <c r="Q94" s="1016"/>
      <c r="R94" s="209"/>
      <c r="S94" s="506" t="s">
        <v>278</v>
      </c>
      <c r="T94" s="508"/>
    </row>
    <row r="95" spans="1:20" ht="13.8">
      <c r="A95" s="810"/>
      <c r="B95" s="810"/>
      <c r="C95" s="989"/>
      <c r="D95" s="503" t="s">
        <v>255</v>
      </c>
      <c r="E95" s="504"/>
      <c r="F95" s="504" t="s">
        <v>361</v>
      </c>
      <c r="G95" s="504"/>
      <c r="H95" s="505"/>
      <c r="I95" s="209"/>
      <c r="J95" s="506" t="s">
        <v>263</v>
      </c>
      <c r="K95" s="507" t="s">
        <v>361</v>
      </c>
      <c r="L95" s="209"/>
      <c r="M95" s="990"/>
      <c r="N95" s="992"/>
      <c r="O95" s="209"/>
      <c r="P95" s="994"/>
      <c r="Q95" s="1016"/>
      <c r="R95" s="209"/>
      <c r="S95" s="506" t="s">
        <v>279</v>
      </c>
      <c r="T95" s="508"/>
    </row>
    <row r="96" spans="1:20" ht="13.8">
      <c r="A96" s="810"/>
      <c r="B96" s="810"/>
      <c r="C96" s="989"/>
      <c r="D96" s="503" t="s">
        <v>256</v>
      </c>
      <c r="E96" s="504"/>
      <c r="F96" s="504" t="s">
        <v>361</v>
      </c>
      <c r="G96" s="504"/>
      <c r="H96" s="505"/>
      <c r="I96" s="209"/>
      <c r="J96" s="506" t="s">
        <v>264</v>
      </c>
      <c r="K96" s="507" t="s">
        <v>361</v>
      </c>
      <c r="L96" s="209"/>
      <c r="M96" s="990"/>
      <c r="N96" s="992"/>
      <c r="O96" s="209"/>
      <c r="P96" s="994"/>
      <c r="Q96" s="1016"/>
      <c r="R96" s="209"/>
      <c r="S96" s="506" t="s">
        <v>280</v>
      </c>
      <c r="T96" s="508" t="s">
        <v>361</v>
      </c>
    </row>
    <row r="97" spans="1:20" ht="13.8">
      <c r="A97" s="810"/>
      <c r="B97" s="810"/>
      <c r="C97" s="989"/>
      <c r="D97" s="509" t="s">
        <v>168</v>
      </c>
      <c r="E97" s="510"/>
      <c r="F97" s="510" t="s">
        <v>361</v>
      </c>
      <c r="G97" s="510"/>
      <c r="H97" s="511"/>
      <c r="I97" s="209"/>
      <c r="J97" s="512" t="s">
        <v>265</v>
      </c>
      <c r="K97" s="515"/>
      <c r="L97" s="209"/>
      <c r="M97" s="1008"/>
      <c r="N97" s="1010"/>
      <c r="O97" s="209"/>
      <c r="P97" s="1012"/>
      <c r="Q97" s="1017"/>
      <c r="R97" s="209"/>
      <c r="S97" s="513" t="s">
        <v>281</v>
      </c>
      <c r="T97" s="514"/>
    </row>
    <row r="98" spans="1:20" ht="13.8">
      <c r="A98" s="782">
        <v>19</v>
      </c>
      <c r="B98" s="782" t="s">
        <v>85</v>
      </c>
      <c r="C98" s="977" t="s">
        <v>86</v>
      </c>
      <c r="D98" s="73" t="s">
        <v>170</v>
      </c>
      <c r="E98" s="90"/>
      <c r="F98" s="90" t="s">
        <v>361</v>
      </c>
      <c r="G98" s="90"/>
      <c r="H98" s="91"/>
      <c r="I98" s="265"/>
      <c r="J98" s="76" t="s">
        <v>300</v>
      </c>
      <c r="K98" s="98"/>
      <c r="L98" s="265"/>
      <c r="M98" s="998">
        <v>1084</v>
      </c>
      <c r="N98" s="1001"/>
      <c r="O98" s="265"/>
      <c r="P98" s="1004"/>
      <c r="Q98" s="986" t="s">
        <v>361</v>
      </c>
      <c r="R98" s="265"/>
      <c r="S98" s="76" t="s">
        <v>277</v>
      </c>
      <c r="T98" s="139"/>
    </row>
    <row r="99" spans="1:20" ht="13.8">
      <c r="A99" s="782"/>
      <c r="B99" s="782"/>
      <c r="C99" s="977"/>
      <c r="D99" s="74" t="s">
        <v>254</v>
      </c>
      <c r="E99" s="92"/>
      <c r="F99" s="92" t="s">
        <v>361</v>
      </c>
      <c r="G99" s="92"/>
      <c r="H99" s="93"/>
      <c r="I99" s="265"/>
      <c r="J99" s="77" t="s">
        <v>262</v>
      </c>
      <c r="K99" s="96"/>
      <c r="L99" s="265"/>
      <c r="M99" s="999"/>
      <c r="N99" s="1002"/>
      <c r="O99" s="265"/>
      <c r="P99" s="1005"/>
      <c r="Q99" s="987"/>
      <c r="R99" s="265"/>
      <c r="S99" s="77" t="s">
        <v>278</v>
      </c>
      <c r="T99" s="140"/>
    </row>
    <row r="100" spans="1:20" ht="13.8">
      <c r="A100" s="782"/>
      <c r="B100" s="782"/>
      <c r="C100" s="977"/>
      <c r="D100" s="74" t="s">
        <v>255</v>
      </c>
      <c r="E100" s="92"/>
      <c r="F100" s="92" t="s">
        <v>361</v>
      </c>
      <c r="G100" s="92"/>
      <c r="H100" s="93"/>
      <c r="I100" s="265"/>
      <c r="J100" s="77" t="s">
        <v>263</v>
      </c>
      <c r="K100" s="96" t="s">
        <v>361</v>
      </c>
      <c r="L100" s="265"/>
      <c r="M100" s="999"/>
      <c r="N100" s="1002"/>
      <c r="O100" s="265"/>
      <c r="P100" s="1005"/>
      <c r="Q100" s="987"/>
      <c r="R100" s="265"/>
      <c r="S100" s="77" t="s">
        <v>279</v>
      </c>
      <c r="T100" s="140" t="s">
        <v>361</v>
      </c>
    </row>
    <row r="101" spans="1:20" ht="13.8">
      <c r="A101" s="782"/>
      <c r="B101" s="782"/>
      <c r="C101" s="977"/>
      <c r="D101" s="74" t="s">
        <v>256</v>
      </c>
      <c r="E101" s="92"/>
      <c r="F101" s="92" t="s">
        <v>361</v>
      </c>
      <c r="G101" s="92"/>
      <c r="H101" s="93"/>
      <c r="I101" s="265"/>
      <c r="J101" s="77" t="s">
        <v>264</v>
      </c>
      <c r="K101" s="96"/>
      <c r="L101" s="265"/>
      <c r="M101" s="999"/>
      <c r="N101" s="1002"/>
      <c r="O101" s="265"/>
      <c r="P101" s="1005"/>
      <c r="Q101" s="987"/>
      <c r="R101" s="265"/>
      <c r="S101" s="77" t="s">
        <v>280</v>
      </c>
      <c r="T101" s="140"/>
    </row>
    <row r="102" spans="1:20" ht="13.8">
      <c r="A102" s="782"/>
      <c r="B102" s="782"/>
      <c r="C102" s="977"/>
      <c r="D102" s="75" t="s">
        <v>168</v>
      </c>
      <c r="E102" s="94"/>
      <c r="F102" s="94" t="s">
        <v>361</v>
      </c>
      <c r="G102" s="94"/>
      <c r="H102" s="95"/>
      <c r="I102" s="265"/>
      <c r="J102" s="97" t="s">
        <v>265</v>
      </c>
      <c r="K102" s="238"/>
      <c r="L102" s="265"/>
      <c r="M102" s="1000"/>
      <c r="N102" s="1003"/>
      <c r="O102" s="265"/>
      <c r="P102" s="1006"/>
      <c r="Q102" s="988"/>
      <c r="R102" s="265"/>
      <c r="S102" s="113" t="s">
        <v>281</v>
      </c>
      <c r="T102" s="141"/>
    </row>
    <row r="103" spans="1:20" ht="13.8">
      <c r="A103" s="810">
        <v>20</v>
      </c>
      <c r="B103" s="810" t="s">
        <v>89</v>
      </c>
      <c r="C103" s="989" t="s">
        <v>90</v>
      </c>
      <c r="D103" s="497" t="s">
        <v>170</v>
      </c>
      <c r="E103" s="84"/>
      <c r="F103" s="84"/>
      <c r="G103" s="84" t="s">
        <v>361</v>
      </c>
      <c r="H103" s="85"/>
      <c r="I103" s="209"/>
      <c r="J103" s="500" t="s">
        <v>300</v>
      </c>
      <c r="K103" s="501"/>
      <c r="L103" s="209"/>
      <c r="M103" s="1007">
        <v>2790</v>
      </c>
      <c r="N103" s="1009">
        <v>6766</v>
      </c>
      <c r="O103" s="209"/>
      <c r="P103" s="1011" t="s">
        <v>361</v>
      </c>
      <c r="Q103" s="1013"/>
      <c r="R103" s="209"/>
      <c r="S103" s="500" t="s">
        <v>277</v>
      </c>
      <c r="T103" s="508" t="s">
        <v>361</v>
      </c>
    </row>
    <row r="104" spans="1:20" ht="13.8">
      <c r="A104" s="810"/>
      <c r="B104" s="810"/>
      <c r="C104" s="989"/>
      <c r="D104" s="503" t="s">
        <v>254</v>
      </c>
      <c r="E104" s="86"/>
      <c r="F104" s="86"/>
      <c r="G104" s="86" t="s">
        <v>361</v>
      </c>
      <c r="H104" s="87"/>
      <c r="I104" s="209"/>
      <c r="J104" s="506" t="s">
        <v>262</v>
      </c>
      <c r="K104" s="507" t="s">
        <v>361</v>
      </c>
      <c r="L104" s="209"/>
      <c r="M104" s="990"/>
      <c r="N104" s="992"/>
      <c r="O104" s="209"/>
      <c r="P104" s="994"/>
      <c r="Q104" s="996"/>
      <c r="R104" s="209"/>
      <c r="S104" s="506" t="s">
        <v>278</v>
      </c>
      <c r="T104" s="508" t="s">
        <v>361</v>
      </c>
    </row>
    <row r="105" spans="1:20" ht="13.8">
      <c r="A105" s="810"/>
      <c r="B105" s="810"/>
      <c r="C105" s="989"/>
      <c r="D105" s="503" t="s">
        <v>255</v>
      </c>
      <c r="E105" s="86"/>
      <c r="F105" s="86"/>
      <c r="G105" s="86" t="s">
        <v>361</v>
      </c>
      <c r="H105" s="87"/>
      <c r="I105" s="209"/>
      <c r="J105" s="506" t="s">
        <v>263</v>
      </c>
      <c r="K105" s="507"/>
      <c r="L105" s="209"/>
      <c r="M105" s="990"/>
      <c r="N105" s="992"/>
      <c r="O105" s="209"/>
      <c r="P105" s="994"/>
      <c r="Q105" s="996"/>
      <c r="R105" s="209"/>
      <c r="S105" s="506" t="s">
        <v>279</v>
      </c>
      <c r="T105" s="508"/>
    </row>
    <row r="106" spans="1:20" ht="13.8">
      <c r="A106" s="810"/>
      <c r="B106" s="810"/>
      <c r="C106" s="989"/>
      <c r="D106" s="503" t="s">
        <v>256</v>
      </c>
      <c r="E106" s="86"/>
      <c r="F106" s="86"/>
      <c r="G106" s="86" t="s">
        <v>361</v>
      </c>
      <c r="H106" s="87"/>
      <c r="I106" s="209"/>
      <c r="J106" s="506" t="s">
        <v>264</v>
      </c>
      <c r="K106" s="507"/>
      <c r="L106" s="209"/>
      <c r="M106" s="990"/>
      <c r="N106" s="992"/>
      <c r="O106" s="209"/>
      <c r="P106" s="994"/>
      <c r="Q106" s="996"/>
      <c r="R106" s="209"/>
      <c r="S106" s="506" t="s">
        <v>280</v>
      </c>
      <c r="T106" s="508"/>
    </row>
    <row r="107" spans="1:20" ht="13.8">
      <c r="A107" s="810"/>
      <c r="B107" s="810"/>
      <c r="C107" s="989"/>
      <c r="D107" s="509" t="s">
        <v>168</v>
      </c>
      <c r="E107" s="88"/>
      <c r="F107" s="88"/>
      <c r="G107" s="88" t="s">
        <v>361</v>
      </c>
      <c r="H107" s="89"/>
      <c r="I107" s="209"/>
      <c r="J107" s="512" t="s">
        <v>265</v>
      </c>
      <c r="K107" s="515"/>
      <c r="L107" s="209"/>
      <c r="M107" s="1008"/>
      <c r="N107" s="1010"/>
      <c r="O107" s="209"/>
      <c r="P107" s="1012"/>
      <c r="Q107" s="1014"/>
      <c r="R107" s="209"/>
      <c r="S107" s="513" t="s">
        <v>281</v>
      </c>
      <c r="T107" s="514"/>
    </row>
    <row r="108" spans="1:20" ht="13.8">
      <c r="A108" s="782">
        <v>21</v>
      </c>
      <c r="B108" s="782" t="s">
        <v>89</v>
      </c>
      <c r="C108" s="977" t="s">
        <v>93</v>
      </c>
      <c r="D108" s="73" t="s">
        <v>170</v>
      </c>
      <c r="E108" s="90" t="s">
        <v>361</v>
      </c>
      <c r="F108" s="90" t="s">
        <v>361</v>
      </c>
      <c r="G108" s="90"/>
      <c r="H108" s="91"/>
      <c r="I108" s="559"/>
      <c r="J108" s="76" t="s">
        <v>300</v>
      </c>
      <c r="K108" s="98"/>
      <c r="L108" s="559"/>
      <c r="M108" s="998">
        <v>31</v>
      </c>
      <c r="N108" s="1001"/>
      <c r="O108" s="559"/>
      <c r="P108" s="1004"/>
      <c r="Q108" s="986" t="s">
        <v>361</v>
      </c>
      <c r="R108" s="559"/>
      <c r="S108" s="76" t="s">
        <v>277</v>
      </c>
      <c r="T108" s="139"/>
    </row>
    <row r="109" spans="1:20" ht="13.8">
      <c r="A109" s="782"/>
      <c r="B109" s="782"/>
      <c r="C109" s="977"/>
      <c r="D109" s="74" t="s">
        <v>254</v>
      </c>
      <c r="E109" s="92" t="s">
        <v>361</v>
      </c>
      <c r="F109" s="92" t="s">
        <v>361</v>
      </c>
      <c r="G109" s="92"/>
      <c r="H109" s="93"/>
      <c r="I109" s="559"/>
      <c r="J109" s="77" t="s">
        <v>262</v>
      </c>
      <c r="K109" s="96"/>
      <c r="L109" s="559"/>
      <c r="M109" s="999"/>
      <c r="N109" s="1002"/>
      <c r="O109" s="559"/>
      <c r="P109" s="1005"/>
      <c r="Q109" s="987"/>
      <c r="R109" s="559"/>
      <c r="S109" s="77" t="s">
        <v>278</v>
      </c>
      <c r="T109" s="140"/>
    </row>
    <row r="110" spans="1:20" ht="13.8">
      <c r="A110" s="782"/>
      <c r="B110" s="782"/>
      <c r="C110" s="977"/>
      <c r="D110" s="74" t="s">
        <v>255</v>
      </c>
      <c r="E110" s="92" t="s">
        <v>361</v>
      </c>
      <c r="F110" s="92" t="s">
        <v>361</v>
      </c>
      <c r="G110" s="92"/>
      <c r="H110" s="93"/>
      <c r="I110" s="559"/>
      <c r="J110" s="77" t="s">
        <v>263</v>
      </c>
      <c r="K110" s="96" t="s">
        <v>361</v>
      </c>
      <c r="L110" s="559"/>
      <c r="M110" s="999"/>
      <c r="N110" s="1002"/>
      <c r="O110" s="559"/>
      <c r="P110" s="1005"/>
      <c r="Q110" s="987"/>
      <c r="R110" s="559"/>
      <c r="S110" s="77" t="s">
        <v>279</v>
      </c>
      <c r="T110" s="140" t="s">
        <v>361</v>
      </c>
    </row>
    <row r="111" spans="1:20" ht="13.8">
      <c r="A111" s="782"/>
      <c r="B111" s="782"/>
      <c r="C111" s="977"/>
      <c r="D111" s="74" t="s">
        <v>256</v>
      </c>
      <c r="E111" s="92" t="s">
        <v>361</v>
      </c>
      <c r="F111" s="92" t="s">
        <v>361</v>
      </c>
      <c r="G111" s="92"/>
      <c r="H111" s="93"/>
      <c r="I111" s="559"/>
      <c r="J111" s="77" t="s">
        <v>264</v>
      </c>
      <c r="K111" s="96"/>
      <c r="L111" s="559"/>
      <c r="M111" s="999"/>
      <c r="N111" s="1002"/>
      <c r="O111" s="559"/>
      <c r="P111" s="1005"/>
      <c r="Q111" s="987"/>
      <c r="R111" s="559"/>
      <c r="S111" s="77" t="s">
        <v>280</v>
      </c>
      <c r="T111" s="140"/>
    </row>
    <row r="112" spans="1:20" ht="13.8">
      <c r="A112" s="782"/>
      <c r="B112" s="782"/>
      <c r="C112" s="977"/>
      <c r="D112" s="75" t="s">
        <v>168</v>
      </c>
      <c r="E112" s="94" t="s">
        <v>361</v>
      </c>
      <c r="F112" s="94" t="s">
        <v>361</v>
      </c>
      <c r="G112" s="94"/>
      <c r="H112" s="95"/>
      <c r="I112" s="559"/>
      <c r="J112" s="97" t="s">
        <v>265</v>
      </c>
      <c r="K112" s="238"/>
      <c r="L112" s="559"/>
      <c r="M112" s="1000"/>
      <c r="N112" s="1003"/>
      <c r="O112" s="559"/>
      <c r="P112" s="1006"/>
      <c r="Q112" s="988"/>
      <c r="R112" s="559"/>
      <c r="S112" s="113" t="s">
        <v>281</v>
      </c>
      <c r="T112" s="141"/>
    </row>
    <row r="113" spans="1:20" ht="13.8">
      <c r="A113" s="810">
        <v>22</v>
      </c>
      <c r="B113" s="810" t="s">
        <v>158</v>
      </c>
      <c r="C113" s="989" t="s">
        <v>160</v>
      </c>
      <c r="D113" s="497" t="s">
        <v>170</v>
      </c>
      <c r="E113" s="498"/>
      <c r="F113" s="498" t="s">
        <v>361</v>
      </c>
      <c r="G113" s="498"/>
      <c r="H113" s="499"/>
      <c r="I113" s="265"/>
      <c r="J113" s="500" t="s">
        <v>300</v>
      </c>
      <c r="K113" s="501" t="s">
        <v>361</v>
      </c>
      <c r="L113" s="265"/>
      <c r="M113" s="1007">
        <v>50</v>
      </c>
      <c r="N113" s="1009">
        <v>82817</v>
      </c>
      <c r="O113" s="265"/>
      <c r="P113" s="1011" t="s">
        <v>361</v>
      </c>
      <c r="Q113" s="1013"/>
      <c r="R113" s="265"/>
      <c r="S113" s="500" t="s">
        <v>277</v>
      </c>
      <c r="T113" s="502"/>
    </row>
    <row r="114" spans="1:20" ht="13.8">
      <c r="A114" s="810"/>
      <c r="B114" s="810"/>
      <c r="C114" s="989"/>
      <c r="D114" s="503" t="s">
        <v>254</v>
      </c>
      <c r="E114" s="504"/>
      <c r="F114" s="504" t="s">
        <v>361</v>
      </c>
      <c r="G114" s="504"/>
      <c r="H114" s="505"/>
      <c r="I114" s="265"/>
      <c r="J114" s="506" t="s">
        <v>262</v>
      </c>
      <c r="K114" s="507"/>
      <c r="L114" s="265"/>
      <c r="M114" s="990"/>
      <c r="N114" s="992"/>
      <c r="O114" s="265"/>
      <c r="P114" s="994"/>
      <c r="Q114" s="996"/>
      <c r="R114" s="265"/>
      <c r="S114" s="506" t="s">
        <v>278</v>
      </c>
      <c r="T114" s="508"/>
    </row>
    <row r="115" spans="1:20" ht="13.8">
      <c r="A115" s="810"/>
      <c r="B115" s="810"/>
      <c r="C115" s="989"/>
      <c r="D115" s="503" t="s">
        <v>255</v>
      </c>
      <c r="E115" s="504"/>
      <c r="F115" s="504" t="s">
        <v>361</v>
      </c>
      <c r="G115" s="504"/>
      <c r="H115" s="505"/>
      <c r="I115" s="265"/>
      <c r="J115" s="506" t="s">
        <v>263</v>
      </c>
      <c r="K115" s="507" t="s">
        <v>361</v>
      </c>
      <c r="L115" s="265"/>
      <c r="M115" s="990"/>
      <c r="N115" s="992"/>
      <c r="O115" s="265"/>
      <c r="P115" s="994"/>
      <c r="Q115" s="996"/>
      <c r="R115" s="265"/>
      <c r="S115" s="506" t="s">
        <v>279</v>
      </c>
      <c r="T115" s="508"/>
    </row>
    <row r="116" spans="1:20" ht="13.8">
      <c r="A116" s="810"/>
      <c r="B116" s="810"/>
      <c r="C116" s="989"/>
      <c r="D116" s="503" t="s">
        <v>256</v>
      </c>
      <c r="E116" s="504"/>
      <c r="F116" s="504" t="s">
        <v>361</v>
      </c>
      <c r="G116" s="504"/>
      <c r="H116" s="505"/>
      <c r="I116" s="265"/>
      <c r="J116" s="506" t="s">
        <v>264</v>
      </c>
      <c r="K116" s="507"/>
      <c r="L116" s="265"/>
      <c r="M116" s="990"/>
      <c r="N116" s="992"/>
      <c r="O116" s="265"/>
      <c r="P116" s="994"/>
      <c r="Q116" s="996"/>
      <c r="R116" s="265"/>
      <c r="S116" s="506" t="s">
        <v>280</v>
      </c>
      <c r="T116" s="508" t="s">
        <v>361</v>
      </c>
    </row>
    <row r="117" spans="1:20" ht="13.8">
      <c r="A117" s="810"/>
      <c r="B117" s="810"/>
      <c r="C117" s="989"/>
      <c r="D117" s="509" t="s">
        <v>168</v>
      </c>
      <c r="E117" s="510"/>
      <c r="F117" s="510" t="s">
        <v>361</v>
      </c>
      <c r="G117" s="510"/>
      <c r="H117" s="511"/>
      <c r="I117" s="265"/>
      <c r="J117" s="512" t="s">
        <v>265</v>
      </c>
      <c r="K117" s="515"/>
      <c r="L117" s="265"/>
      <c r="M117" s="1008"/>
      <c r="N117" s="1010"/>
      <c r="O117" s="265"/>
      <c r="P117" s="1012"/>
      <c r="Q117" s="1014"/>
      <c r="R117" s="265"/>
      <c r="S117" s="513" t="s">
        <v>281</v>
      </c>
      <c r="T117" s="514"/>
    </row>
    <row r="118" spans="1:20" ht="13.8">
      <c r="A118" s="782">
        <v>23</v>
      </c>
      <c r="B118" s="782" t="s">
        <v>98</v>
      </c>
      <c r="C118" s="977" t="s">
        <v>215</v>
      </c>
      <c r="D118" s="73" t="s">
        <v>170</v>
      </c>
      <c r="E118" s="90"/>
      <c r="F118" s="90" t="s">
        <v>361</v>
      </c>
      <c r="G118" s="90"/>
      <c r="H118" s="91"/>
      <c r="I118" s="265"/>
      <c r="J118" s="76" t="s">
        <v>300</v>
      </c>
      <c r="K118" s="98" t="s">
        <v>361</v>
      </c>
      <c r="L118" s="265"/>
      <c r="M118" s="998">
        <v>90</v>
      </c>
      <c r="N118" s="1001">
        <v>472832</v>
      </c>
      <c r="O118" s="265"/>
      <c r="P118" s="1004" t="s">
        <v>361</v>
      </c>
      <c r="Q118" s="986"/>
      <c r="R118" s="265"/>
      <c r="S118" s="76" t="s">
        <v>277</v>
      </c>
      <c r="T118" s="139"/>
    </row>
    <row r="119" spans="1:20" ht="13.8">
      <c r="A119" s="782"/>
      <c r="B119" s="782"/>
      <c r="C119" s="977"/>
      <c r="D119" s="74" t="s">
        <v>254</v>
      </c>
      <c r="E119" s="92"/>
      <c r="F119" s="92"/>
      <c r="G119" s="92"/>
      <c r="H119" s="93"/>
      <c r="I119" s="265"/>
      <c r="J119" s="77" t="s">
        <v>262</v>
      </c>
      <c r="K119" s="96" t="s">
        <v>361</v>
      </c>
      <c r="L119" s="265"/>
      <c r="M119" s="999"/>
      <c r="N119" s="1002"/>
      <c r="O119" s="265"/>
      <c r="P119" s="1005"/>
      <c r="Q119" s="987"/>
      <c r="R119" s="265"/>
      <c r="S119" s="77" t="s">
        <v>278</v>
      </c>
      <c r="T119" s="140"/>
    </row>
    <row r="120" spans="1:20" ht="13.8">
      <c r="A120" s="782"/>
      <c r="B120" s="782"/>
      <c r="C120" s="977"/>
      <c r="D120" s="74" t="s">
        <v>255</v>
      </c>
      <c r="E120" s="92"/>
      <c r="F120" s="92" t="s">
        <v>361</v>
      </c>
      <c r="G120" s="92"/>
      <c r="H120" s="93"/>
      <c r="I120" s="265"/>
      <c r="J120" s="77" t="s">
        <v>263</v>
      </c>
      <c r="K120" s="96"/>
      <c r="L120" s="265"/>
      <c r="M120" s="999"/>
      <c r="N120" s="1002"/>
      <c r="O120" s="265"/>
      <c r="P120" s="1005"/>
      <c r="Q120" s="987"/>
      <c r="R120" s="265"/>
      <c r="S120" s="77" t="s">
        <v>279</v>
      </c>
      <c r="T120" s="140" t="s">
        <v>361</v>
      </c>
    </row>
    <row r="121" spans="1:20" ht="13.8">
      <c r="A121" s="782"/>
      <c r="B121" s="782"/>
      <c r="C121" s="977"/>
      <c r="D121" s="74" t="s">
        <v>256</v>
      </c>
      <c r="E121" s="92"/>
      <c r="F121" s="92" t="s">
        <v>361</v>
      </c>
      <c r="G121" s="92"/>
      <c r="H121" s="93"/>
      <c r="I121" s="265"/>
      <c r="J121" s="77" t="s">
        <v>264</v>
      </c>
      <c r="K121" s="96"/>
      <c r="L121" s="265"/>
      <c r="M121" s="999"/>
      <c r="N121" s="1002"/>
      <c r="O121" s="265"/>
      <c r="P121" s="1005"/>
      <c r="Q121" s="987"/>
      <c r="R121" s="265"/>
      <c r="S121" s="77" t="s">
        <v>280</v>
      </c>
      <c r="T121" s="140"/>
    </row>
    <row r="122" spans="1:20" ht="13.8">
      <c r="A122" s="782"/>
      <c r="B122" s="782"/>
      <c r="C122" s="977"/>
      <c r="D122" s="75" t="s">
        <v>168</v>
      </c>
      <c r="E122" s="94"/>
      <c r="F122" s="94"/>
      <c r="G122" s="94"/>
      <c r="H122" s="95"/>
      <c r="I122" s="265"/>
      <c r="J122" s="97" t="s">
        <v>265</v>
      </c>
      <c r="K122" s="238"/>
      <c r="L122" s="265"/>
      <c r="M122" s="1000"/>
      <c r="N122" s="1003"/>
      <c r="O122" s="265"/>
      <c r="P122" s="1006"/>
      <c r="Q122" s="988"/>
      <c r="R122" s="265"/>
      <c r="S122" s="113" t="s">
        <v>281</v>
      </c>
      <c r="T122" s="141"/>
    </row>
    <row r="123" spans="1:20" ht="13.8">
      <c r="A123" s="810">
        <v>24</v>
      </c>
      <c r="B123" s="810" t="s">
        <v>100</v>
      </c>
      <c r="C123" s="989" t="s">
        <v>101</v>
      </c>
      <c r="D123" s="497" t="s">
        <v>170</v>
      </c>
      <c r="E123" s="498"/>
      <c r="F123" s="498" t="s">
        <v>361</v>
      </c>
      <c r="G123" s="498"/>
      <c r="H123" s="499"/>
      <c r="I123" s="265"/>
      <c r="J123" s="500" t="s">
        <v>300</v>
      </c>
      <c r="K123" s="501"/>
      <c r="L123" s="265"/>
      <c r="M123" s="1007">
        <v>13</v>
      </c>
      <c r="N123" s="1009">
        <v>67686</v>
      </c>
      <c r="O123" s="265"/>
      <c r="P123" s="1011" t="s">
        <v>361</v>
      </c>
      <c r="Q123" s="1013"/>
      <c r="R123" s="265"/>
      <c r="S123" s="500" t="s">
        <v>277</v>
      </c>
      <c r="T123" s="502"/>
    </row>
    <row r="124" spans="1:20" ht="13.8">
      <c r="A124" s="810"/>
      <c r="B124" s="810"/>
      <c r="C124" s="989"/>
      <c r="D124" s="503" t="s">
        <v>254</v>
      </c>
      <c r="E124" s="504"/>
      <c r="F124" s="504"/>
      <c r="G124" s="504"/>
      <c r="H124" s="505"/>
      <c r="I124" s="265"/>
      <c r="J124" s="506" t="s">
        <v>262</v>
      </c>
      <c r="K124" s="507" t="s">
        <v>361</v>
      </c>
      <c r="L124" s="265"/>
      <c r="M124" s="990"/>
      <c r="N124" s="992"/>
      <c r="O124" s="265"/>
      <c r="P124" s="994"/>
      <c r="Q124" s="996"/>
      <c r="R124" s="265"/>
      <c r="S124" s="506" t="s">
        <v>278</v>
      </c>
      <c r="T124" s="508"/>
    </row>
    <row r="125" spans="1:20" ht="13.8">
      <c r="A125" s="810"/>
      <c r="B125" s="810"/>
      <c r="C125" s="989"/>
      <c r="D125" s="503" t="s">
        <v>255</v>
      </c>
      <c r="E125" s="504"/>
      <c r="F125" s="504" t="s">
        <v>361</v>
      </c>
      <c r="G125" s="504"/>
      <c r="H125" s="505"/>
      <c r="I125" s="265"/>
      <c r="J125" s="506" t="s">
        <v>263</v>
      </c>
      <c r="K125" s="507"/>
      <c r="L125" s="265"/>
      <c r="M125" s="990"/>
      <c r="N125" s="992"/>
      <c r="O125" s="265"/>
      <c r="P125" s="994"/>
      <c r="Q125" s="996"/>
      <c r="R125" s="265"/>
      <c r="S125" s="506" t="s">
        <v>279</v>
      </c>
      <c r="T125" s="508" t="s">
        <v>361</v>
      </c>
    </row>
    <row r="126" spans="1:20" ht="13.8">
      <c r="A126" s="810"/>
      <c r="B126" s="810"/>
      <c r="C126" s="989"/>
      <c r="D126" s="503" t="s">
        <v>256</v>
      </c>
      <c r="E126" s="504"/>
      <c r="F126" s="504" t="s">
        <v>361</v>
      </c>
      <c r="G126" s="504"/>
      <c r="H126" s="505"/>
      <c r="I126" s="265"/>
      <c r="J126" s="506" t="s">
        <v>264</v>
      </c>
      <c r="K126" s="507"/>
      <c r="L126" s="265"/>
      <c r="M126" s="990"/>
      <c r="N126" s="992"/>
      <c r="O126" s="265"/>
      <c r="P126" s="994"/>
      <c r="Q126" s="996"/>
      <c r="R126" s="265"/>
      <c r="S126" s="506" t="s">
        <v>280</v>
      </c>
      <c r="T126" s="508"/>
    </row>
    <row r="127" spans="1:20" ht="13.8">
      <c r="A127" s="810"/>
      <c r="B127" s="810"/>
      <c r="C127" s="989"/>
      <c r="D127" s="509" t="s">
        <v>168</v>
      </c>
      <c r="E127" s="510"/>
      <c r="F127" s="510"/>
      <c r="G127" s="510"/>
      <c r="H127" s="511"/>
      <c r="I127" s="265"/>
      <c r="J127" s="512" t="s">
        <v>265</v>
      </c>
      <c r="K127" s="515"/>
      <c r="L127" s="265"/>
      <c r="M127" s="1008"/>
      <c r="N127" s="1010"/>
      <c r="O127" s="265"/>
      <c r="P127" s="1012"/>
      <c r="Q127" s="1014"/>
      <c r="R127" s="265"/>
      <c r="S127" s="513" t="s">
        <v>281</v>
      </c>
      <c r="T127" s="514"/>
    </row>
    <row r="128" spans="1:20" ht="13.8">
      <c r="A128" s="782">
        <v>25</v>
      </c>
      <c r="B128" s="782" t="s">
        <v>103</v>
      </c>
      <c r="C128" s="977" t="s">
        <v>104</v>
      </c>
      <c r="D128" s="73" t="s">
        <v>170</v>
      </c>
      <c r="E128" s="90"/>
      <c r="F128" s="90" t="s">
        <v>361</v>
      </c>
      <c r="G128" s="90"/>
      <c r="H128" s="91"/>
      <c r="I128" s="209"/>
      <c r="J128" s="76" t="s">
        <v>300</v>
      </c>
      <c r="K128" s="98"/>
      <c r="L128" s="209"/>
      <c r="M128" s="998">
        <v>65</v>
      </c>
      <c r="N128" s="1001">
        <v>67404</v>
      </c>
      <c r="O128" s="209"/>
      <c r="P128" s="1004" t="s">
        <v>361</v>
      </c>
      <c r="Q128" s="986"/>
      <c r="R128" s="209"/>
      <c r="S128" s="76" t="s">
        <v>277</v>
      </c>
      <c r="T128" s="139"/>
    </row>
    <row r="129" spans="1:20" ht="13.8">
      <c r="A129" s="782"/>
      <c r="B129" s="782"/>
      <c r="C129" s="977"/>
      <c r="D129" s="74" t="s">
        <v>254</v>
      </c>
      <c r="E129" s="92"/>
      <c r="F129" s="92"/>
      <c r="G129" s="92"/>
      <c r="H129" s="93" t="s">
        <v>361</v>
      </c>
      <c r="I129" s="209"/>
      <c r="J129" s="77" t="s">
        <v>262</v>
      </c>
      <c r="K129" s="96" t="s">
        <v>361</v>
      </c>
      <c r="L129" s="209"/>
      <c r="M129" s="999"/>
      <c r="N129" s="1002"/>
      <c r="O129" s="209"/>
      <c r="P129" s="1005"/>
      <c r="Q129" s="987"/>
      <c r="R129" s="209"/>
      <c r="S129" s="77" t="s">
        <v>278</v>
      </c>
      <c r="T129" s="140"/>
    </row>
    <row r="130" spans="1:20" ht="13.8">
      <c r="A130" s="782"/>
      <c r="B130" s="782"/>
      <c r="C130" s="977"/>
      <c r="D130" s="74" t="s">
        <v>255</v>
      </c>
      <c r="E130" s="92"/>
      <c r="F130" s="92" t="s">
        <v>361</v>
      </c>
      <c r="G130" s="92"/>
      <c r="H130" s="93"/>
      <c r="I130" s="209"/>
      <c r="J130" s="77" t="s">
        <v>263</v>
      </c>
      <c r="K130" s="96"/>
      <c r="L130" s="209"/>
      <c r="M130" s="999"/>
      <c r="N130" s="1002"/>
      <c r="O130" s="209"/>
      <c r="P130" s="1005"/>
      <c r="Q130" s="987"/>
      <c r="R130" s="209"/>
      <c r="S130" s="77" t="s">
        <v>279</v>
      </c>
      <c r="T130" s="140"/>
    </row>
    <row r="131" spans="1:20" ht="13.8">
      <c r="A131" s="782"/>
      <c r="B131" s="782"/>
      <c r="C131" s="977"/>
      <c r="D131" s="74" t="s">
        <v>256</v>
      </c>
      <c r="E131" s="92"/>
      <c r="F131" s="92" t="s">
        <v>361</v>
      </c>
      <c r="G131" s="92"/>
      <c r="H131" s="93"/>
      <c r="I131" s="209"/>
      <c r="J131" s="77" t="s">
        <v>264</v>
      </c>
      <c r="K131" s="96"/>
      <c r="L131" s="209"/>
      <c r="M131" s="999"/>
      <c r="N131" s="1002"/>
      <c r="O131" s="209"/>
      <c r="P131" s="1005"/>
      <c r="Q131" s="987"/>
      <c r="R131" s="209"/>
      <c r="S131" s="77" t="s">
        <v>280</v>
      </c>
      <c r="T131" s="140" t="s">
        <v>361</v>
      </c>
    </row>
    <row r="132" spans="1:20" ht="13.8">
      <c r="A132" s="782"/>
      <c r="B132" s="782"/>
      <c r="C132" s="977"/>
      <c r="D132" s="75" t="s">
        <v>168</v>
      </c>
      <c r="E132" s="94"/>
      <c r="F132" s="94"/>
      <c r="G132" s="94"/>
      <c r="H132" s="95" t="s">
        <v>361</v>
      </c>
      <c r="I132" s="209"/>
      <c r="J132" s="97" t="s">
        <v>265</v>
      </c>
      <c r="K132" s="238"/>
      <c r="L132" s="209"/>
      <c r="M132" s="1000"/>
      <c r="N132" s="1003"/>
      <c r="O132" s="209"/>
      <c r="P132" s="1006"/>
      <c r="Q132" s="988"/>
      <c r="R132" s="209"/>
      <c r="S132" s="113" t="s">
        <v>281</v>
      </c>
      <c r="T132" s="141"/>
    </row>
    <row r="133" spans="1:20" ht="13.8">
      <c r="A133" s="810">
        <v>26</v>
      </c>
      <c r="B133" s="810" t="s">
        <v>107</v>
      </c>
      <c r="C133" s="989" t="s">
        <v>108</v>
      </c>
      <c r="D133" s="497" t="s">
        <v>170</v>
      </c>
      <c r="E133" s="498"/>
      <c r="F133" s="498"/>
      <c r="G133" s="498" t="s">
        <v>361</v>
      </c>
      <c r="H133" s="499"/>
      <c r="I133" s="209"/>
      <c r="J133" s="500" t="s">
        <v>300</v>
      </c>
      <c r="K133" s="501"/>
      <c r="L133" s="209"/>
      <c r="M133" s="1007">
        <v>498</v>
      </c>
      <c r="N133" s="1009">
        <v>98</v>
      </c>
      <c r="O133" s="209"/>
      <c r="P133" s="1011" t="s">
        <v>361</v>
      </c>
      <c r="Q133" s="1013"/>
      <c r="R133" s="265"/>
      <c r="S133" s="500" t="s">
        <v>277</v>
      </c>
      <c r="T133" s="502"/>
    </row>
    <row r="134" spans="1:20" ht="13.8">
      <c r="A134" s="810"/>
      <c r="B134" s="810"/>
      <c r="C134" s="989"/>
      <c r="D134" s="503" t="s">
        <v>254</v>
      </c>
      <c r="E134" s="504"/>
      <c r="F134" s="504"/>
      <c r="G134" s="504" t="s">
        <v>361</v>
      </c>
      <c r="H134" s="505"/>
      <c r="I134" s="209"/>
      <c r="J134" s="506" t="s">
        <v>262</v>
      </c>
      <c r="K134" s="507"/>
      <c r="L134" s="209"/>
      <c r="M134" s="990"/>
      <c r="N134" s="992"/>
      <c r="O134" s="209"/>
      <c r="P134" s="994"/>
      <c r="Q134" s="996"/>
      <c r="R134" s="265"/>
      <c r="S134" s="506" t="s">
        <v>278</v>
      </c>
      <c r="T134" s="508"/>
    </row>
    <row r="135" spans="1:20" ht="13.8">
      <c r="A135" s="810"/>
      <c r="B135" s="810"/>
      <c r="C135" s="989"/>
      <c r="D135" s="503" t="s">
        <v>255</v>
      </c>
      <c r="E135" s="504"/>
      <c r="F135" s="504"/>
      <c r="G135" s="504" t="s">
        <v>361</v>
      </c>
      <c r="H135" s="505"/>
      <c r="I135" s="209"/>
      <c r="J135" s="506" t="s">
        <v>263</v>
      </c>
      <c r="K135" s="507"/>
      <c r="L135" s="209"/>
      <c r="M135" s="990"/>
      <c r="N135" s="992"/>
      <c r="O135" s="209"/>
      <c r="P135" s="994"/>
      <c r="Q135" s="996"/>
      <c r="R135" s="265"/>
      <c r="S135" s="506" t="s">
        <v>279</v>
      </c>
      <c r="T135" s="508" t="s">
        <v>361</v>
      </c>
    </row>
    <row r="136" spans="1:20" ht="13.8">
      <c r="A136" s="810"/>
      <c r="B136" s="810"/>
      <c r="C136" s="989"/>
      <c r="D136" s="503" t="s">
        <v>256</v>
      </c>
      <c r="E136" s="504"/>
      <c r="F136" s="504"/>
      <c r="G136" s="504" t="s">
        <v>361</v>
      </c>
      <c r="H136" s="505"/>
      <c r="I136" s="209"/>
      <c r="J136" s="506" t="s">
        <v>264</v>
      </c>
      <c r="K136" s="507" t="s">
        <v>361</v>
      </c>
      <c r="L136" s="209"/>
      <c r="M136" s="990"/>
      <c r="N136" s="992"/>
      <c r="O136" s="209"/>
      <c r="P136" s="994"/>
      <c r="Q136" s="996"/>
      <c r="R136" s="265"/>
      <c r="S136" s="506" t="s">
        <v>280</v>
      </c>
      <c r="T136" s="508"/>
    </row>
    <row r="137" spans="1:20" ht="13.8">
      <c r="A137" s="810"/>
      <c r="B137" s="810"/>
      <c r="C137" s="989"/>
      <c r="D137" s="509" t="s">
        <v>168</v>
      </c>
      <c r="E137" s="510"/>
      <c r="F137" s="510"/>
      <c r="G137" s="510" t="s">
        <v>361</v>
      </c>
      <c r="H137" s="511"/>
      <c r="I137" s="209"/>
      <c r="J137" s="512" t="s">
        <v>265</v>
      </c>
      <c r="K137" s="515"/>
      <c r="L137" s="209"/>
      <c r="M137" s="1008"/>
      <c r="N137" s="1010"/>
      <c r="O137" s="209"/>
      <c r="P137" s="1012"/>
      <c r="Q137" s="1014"/>
      <c r="R137" s="265"/>
      <c r="S137" s="513" t="s">
        <v>281</v>
      </c>
      <c r="T137" s="514"/>
    </row>
    <row r="138" spans="1:20" ht="13.8">
      <c r="A138" s="782">
        <v>27</v>
      </c>
      <c r="B138" s="782" t="s">
        <v>110</v>
      </c>
      <c r="C138" s="977" t="s">
        <v>437</v>
      </c>
      <c r="D138" s="73" t="s">
        <v>170</v>
      </c>
      <c r="E138" s="90"/>
      <c r="F138" s="90" t="s">
        <v>361</v>
      </c>
      <c r="G138" s="90"/>
      <c r="H138" s="91"/>
      <c r="I138" s="265"/>
      <c r="J138" s="76" t="s">
        <v>300</v>
      </c>
      <c r="K138" s="98"/>
      <c r="L138" s="265"/>
      <c r="M138" s="998" t="s">
        <v>421</v>
      </c>
      <c r="N138" s="1001" t="s">
        <v>421</v>
      </c>
      <c r="O138" s="265"/>
      <c r="P138" s="1004" t="s">
        <v>361</v>
      </c>
      <c r="Q138" s="986"/>
      <c r="R138" s="265"/>
      <c r="S138" s="76" t="s">
        <v>277</v>
      </c>
      <c r="T138" s="139"/>
    </row>
    <row r="139" spans="1:20" ht="13.8">
      <c r="A139" s="782"/>
      <c r="B139" s="782"/>
      <c r="C139" s="977"/>
      <c r="D139" s="74" t="s">
        <v>254</v>
      </c>
      <c r="E139" s="92"/>
      <c r="F139" s="92" t="s">
        <v>361</v>
      </c>
      <c r="G139" s="92"/>
      <c r="H139" s="93"/>
      <c r="I139" s="265"/>
      <c r="J139" s="77" t="s">
        <v>262</v>
      </c>
      <c r="K139" s="96" t="s">
        <v>361</v>
      </c>
      <c r="L139" s="265"/>
      <c r="M139" s="999"/>
      <c r="N139" s="1002"/>
      <c r="O139" s="265"/>
      <c r="P139" s="1005"/>
      <c r="Q139" s="987"/>
      <c r="R139" s="265"/>
      <c r="S139" s="77" t="s">
        <v>278</v>
      </c>
      <c r="T139" s="140"/>
    </row>
    <row r="140" spans="1:20" ht="13.8">
      <c r="A140" s="782"/>
      <c r="B140" s="782"/>
      <c r="C140" s="977"/>
      <c r="D140" s="74" t="s">
        <v>255</v>
      </c>
      <c r="E140" s="92"/>
      <c r="F140" s="92" t="s">
        <v>361</v>
      </c>
      <c r="G140" s="92"/>
      <c r="H140" s="93"/>
      <c r="I140" s="265"/>
      <c r="J140" s="77" t="s">
        <v>263</v>
      </c>
      <c r="K140" s="96"/>
      <c r="L140" s="265"/>
      <c r="M140" s="999"/>
      <c r="N140" s="1002"/>
      <c r="O140" s="265"/>
      <c r="P140" s="1005"/>
      <c r="Q140" s="987"/>
      <c r="R140" s="265"/>
      <c r="S140" s="77" t="s">
        <v>279</v>
      </c>
      <c r="T140" s="140" t="s">
        <v>361</v>
      </c>
    </row>
    <row r="141" spans="1:20" ht="13.8">
      <c r="A141" s="782"/>
      <c r="B141" s="782"/>
      <c r="C141" s="977"/>
      <c r="D141" s="74" t="s">
        <v>256</v>
      </c>
      <c r="E141" s="92"/>
      <c r="F141" s="92" t="s">
        <v>361</v>
      </c>
      <c r="G141" s="92"/>
      <c r="H141" s="93"/>
      <c r="I141" s="265"/>
      <c r="J141" s="77" t="s">
        <v>264</v>
      </c>
      <c r="K141" s="96"/>
      <c r="L141" s="265"/>
      <c r="M141" s="999"/>
      <c r="N141" s="1002"/>
      <c r="O141" s="265"/>
      <c r="P141" s="1005"/>
      <c r="Q141" s="987"/>
      <c r="R141" s="265"/>
      <c r="S141" s="77" t="s">
        <v>280</v>
      </c>
      <c r="T141" s="140"/>
    </row>
    <row r="142" spans="1:20" ht="13.8">
      <c r="A142" s="782"/>
      <c r="B142" s="782"/>
      <c r="C142" s="977"/>
      <c r="D142" s="75" t="s">
        <v>168</v>
      </c>
      <c r="E142" s="94"/>
      <c r="F142" s="94" t="s">
        <v>361</v>
      </c>
      <c r="G142" s="94"/>
      <c r="H142" s="95"/>
      <c r="I142" s="265"/>
      <c r="J142" s="97" t="s">
        <v>265</v>
      </c>
      <c r="K142" s="238"/>
      <c r="L142" s="265"/>
      <c r="M142" s="1000"/>
      <c r="N142" s="1003"/>
      <c r="O142" s="265"/>
      <c r="P142" s="1006"/>
      <c r="Q142" s="988"/>
      <c r="R142" s="265"/>
      <c r="S142" s="113" t="s">
        <v>281</v>
      </c>
      <c r="T142" s="141"/>
    </row>
    <row r="143" spans="1:20" ht="13.8">
      <c r="A143" s="810">
        <v>28</v>
      </c>
      <c r="B143" s="810" t="s">
        <v>113</v>
      </c>
      <c r="C143" s="989" t="s">
        <v>114</v>
      </c>
      <c r="D143" s="497" t="s">
        <v>170</v>
      </c>
      <c r="E143" s="498"/>
      <c r="F143" s="498" t="s">
        <v>361</v>
      </c>
      <c r="G143" s="498"/>
      <c r="H143" s="499"/>
      <c r="I143" s="209"/>
      <c r="J143" s="500" t="s">
        <v>300</v>
      </c>
      <c r="K143" s="501"/>
      <c r="L143" s="209"/>
      <c r="M143" s="1007">
        <v>42934</v>
      </c>
      <c r="N143" s="1009">
        <v>618</v>
      </c>
      <c r="O143" s="209"/>
      <c r="P143" s="1011" t="s">
        <v>361</v>
      </c>
      <c r="Q143" s="1015"/>
      <c r="R143" s="209"/>
      <c r="S143" s="500" t="s">
        <v>277</v>
      </c>
      <c r="T143" s="502"/>
    </row>
    <row r="144" spans="1:20" ht="13.8">
      <c r="A144" s="810"/>
      <c r="B144" s="810"/>
      <c r="C144" s="989"/>
      <c r="D144" s="503" t="s">
        <v>254</v>
      </c>
      <c r="E144" s="504"/>
      <c r="F144" s="504" t="s">
        <v>361</v>
      </c>
      <c r="G144" s="504"/>
      <c r="H144" s="505"/>
      <c r="I144" s="209"/>
      <c r="J144" s="506" t="s">
        <v>262</v>
      </c>
      <c r="K144" s="507"/>
      <c r="L144" s="209"/>
      <c r="M144" s="990"/>
      <c r="N144" s="992"/>
      <c r="O144" s="209"/>
      <c r="P144" s="994"/>
      <c r="Q144" s="1016"/>
      <c r="R144" s="209"/>
      <c r="S144" s="506" t="s">
        <v>278</v>
      </c>
      <c r="T144" s="508"/>
    </row>
    <row r="145" spans="1:20" ht="13.8">
      <c r="A145" s="810"/>
      <c r="B145" s="810"/>
      <c r="C145" s="989"/>
      <c r="D145" s="503" t="s">
        <v>255</v>
      </c>
      <c r="E145" s="504"/>
      <c r="F145" s="504" t="s">
        <v>361</v>
      </c>
      <c r="G145" s="504"/>
      <c r="H145" s="505"/>
      <c r="I145" s="209"/>
      <c r="J145" s="506" t="s">
        <v>263</v>
      </c>
      <c r="K145" s="507"/>
      <c r="L145" s="209"/>
      <c r="M145" s="990"/>
      <c r="N145" s="992"/>
      <c r="O145" s="209"/>
      <c r="P145" s="994"/>
      <c r="Q145" s="1016"/>
      <c r="R145" s="209"/>
      <c r="S145" s="506" t="s">
        <v>279</v>
      </c>
      <c r="T145" s="508" t="s">
        <v>361</v>
      </c>
    </row>
    <row r="146" spans="1:20" ht="13.8">
      <c r="A146" s="810"/>
      <c r="B146" s="810"/>
      <c r="C146" s="989"/>
      <c r="D146" s="503" t="s">
        <v>256</v>
      </c>
      <c r="E146" s="504"/>
      <c r="F146" s="504" t="s">
        <v>361</v>
      </c>
      <c r="G146" s="504"/>
      <c r="H146" s="505"/>
      <c r="I146" s="209"/>
      <c r="J146" s="506" t="s">
        <v>264</v>
      </c>
      <c r="K146" s="507" t="s">
        <v>361</v>
      </c>
      <c r="L146" s="209"/>
      <c r="M146" s="990"/>
      <c r="N146" s="992"/>
      <c r="O146" s="209"/>
      <c r="P146" s="994"/>
      <c r="Q146" s="1016"/>
      <c r="R146" s="209"/>
      <c r="S146" s="506" t="s">
        <v>280</v>
      </c>
      <c r="T146" s="508"/>
    </row>
    <row r="147" spans="1:20" ht="13.8">
      <c r="A147" s="810"/>
      <c r="B147" s="810"/>
      <c r="C147" s="989"/>
      <c r="D147" s="509" t="s">
        <v>168</v>
      </c>
      <c r="E147" s="510"/>
      <c r="F147" s="510" t="s">
        <v>361</v>
      </c>
      <c r="G147" s="510"/>
      <c r="H147" s="511"/>
      <c r="I147" s="209"/>
      <c r="J147" s="512" t="s">
        <v>265</v>
      </c>
      <c r="K147" s="515"/>
      <c r="L147" s="209"/>
      <c r="M147" s="1008"/>
      <c r="N147" s="1010"/>
      <c r="O147" s="209"/>
      <c r="P147" s="1012"/>
      <c r="Q147" s="1017"/>
      <c r="R147" s="209"/>
      <c r="S147" s="513" t="s">
        <v>281</v>
      </c>
      <c r="T147" s="514"/>
    </row>
    <row r="148" spans="1:20" ht="13.8">
      <c r="A148" s="782">
        <v>29</v>
      </c>
      <c r="B148" s="782" t="s">
        <v>118</v>
      </c>
      <c r="C148" s="977" t="s">
        <v>119</v>
      </c>
      <c r="D148" s="73" t="s">
        <v>170</v>
      </c>
      <c r="E148" s="90"/>
      <c r="F148" s="90"/>
      <c r="G148" s="90" t="s">
        <v>361</v>
      </c>
      <c r="H148" s="91"/>
      <c r="I148" s="209"/>
      <c r="J148" s="76" t="s">
        <v>300</v>
      </c>
      <c r="K148" s="98"/>
      <c r="L148" s="209"/>
      <c r="M148" s="998">
        <v>636</v>
      </c>
      <c r="N148" s="1001"/>
      <c r="O148" s="209"/>
      <c r="P148" s="1004"/>
      <c r="Q148" s="986" t="s">
        <v>361</v>
      </c>
      <c r="R148" s="209"/>
      <c r="S148" s="76" t="s">
        <v>277</v>
      </c>
      <c r="T148" s="139"/>
    </row>
    <row r="149" spans="1:20" ht="13.8">
      <c r="A149" s="782"/>
      <c r="B149" s="782"/>
      <c r="C149" s="977"/>
      <c r="D149" s="74" t="s">
        <v>254</v>
      </c>
      <c r="E149" s="92"/>
      <c r="F149" s="92"/>
      <c r="G149" s="92" t="s">
        <v>361</v>
      </c>
      <c r="H149" s="93"/>
      <c r="I149" s="209"/>
      <c r="J149" s="77" t="s">
        <v>262</v>
      </c>
      <c r="K149" s="96"/>
      <c r="L149" s="209"/>
      <c r="M149" s="999"/>
      <c r="N149" s="1002"/>
      <c r="O149" s="209"/>
      <c r="P149" s="1005"/>
      <c r="Q149" s="987"/>
      <c r="R149" s="209"/>
      <c r="S149" s="77" t="s">
        <v>278</v>
      </c>
      <c r="T149" s="140" t="s">
        <v>361</v>
      </c>
    </row>
    <row r="150" spans="1:20" ht="13.8">
      <c r="A150" s="782"/>
      <c r="B150" s="782"/>
      <c r="C150" s="977"/>
      <c r="D150" s="74" t="s">
        <v>255</v>
      </c>
      <c r="E150" s="92"/>
      <c r="F150" s="92"/>
      <c r="G150" s="92" t="s">
        <v>361</v>
      </c>
      <c r="H150" s="93"/>
      <c r="I150" s="209"/>
      <c r="J150" s="77" t="s">
        <v>263</v>
      </c>
      <c r="K150" s="96" t="s">
        <v>361</v>
      </c>
      <c r="L150" s="209"/>
      <c r="M150" s="999"/>
      <c r="N150" s="1002"/>
      <c r="O150" s="209"/>
      <c r="P150" s="1005"/>
      <c r="Q150" s="987"/>
      <c r="R150" s="209"/>
      <c r="S150" s="77" t="s">
        <v>279</v>
      </c>
      <c r="T150" s="140"/>
    </row>
    <row r="151" spans="1:20" ht="13.8">
      <c r="A151" s="782"/>
      <c r="B151" s="782"/>
      <c r="C151" s="977"/>
      <c r="D151" s="74" t="s">
        <v>256</v>
      </c>
      <c r="E151" s="92"/>
      <c r="F151" s="92"/>
      <c r="G151" s="92" t="s">
        <v>361</v>
      </c>
      <c r="H151" s="93"/>
      <c r="I151" s="209"/>
      <c r="J151" s="77" t="s">
        <v>264</v>
      </c>
      <c r="K151" s="96"/>
      <c r="L151" s="209"/>
      <c r="M151" s="999"/>
      <c r="N151" s="1002"/>
      <c r="O151" s="209"/>
      <c r="P151" s="1005"/>
      <c r="Q151" s="987"/>
      <c r="R151" s="209"/>
      <c r="S151" s="77" t="s">
        <v>280</v>
      </c>
      <c r="T151" s="140"/>
    </row>
    <row r="152" spans="1:20" ht="13.8">
      <c r="A152" s="782"/>
      <c r="B152" s="782"/>
      <c r="C152" s="977"/>
      <c r="D152" s="75" t="s">
        <v>168</v>
      </c>
      <c r="E152" s="94"/>
      <c r="F152" s="94"/>
      <c r="G152" s="94" t="s">
        <v>361</v>
      </c>
      <c r="H152" s="95"/>
      <c r="I152" s="209"/>
      <c r="J152" s="97" t="s">
        <v>265</v>
      </c>
      <c r="K152" s="238"/>
      <c r="L152" s="209"/>
      <c r="M152" s="1000"/>
      <c r="N152" s="1003"/>
      <c r="O152" s="209"/>
      <c r="P152" s="1006"/>
      <c r="Q152" s="988"/>
      <c r="R152" s="209"/>
      <c r="S152" s="113" t="s">
        <v>281</v>
      </c>
      <c r="T152" s="141"/>
    </row>
    <row r="153" spans="1:20" ht="13.8">
      <c r="A153" s="810">
        <v>30</v>
      </c>
      <c r="B153" s="810" t="s">
        <v>122</v>
      </c>
      <c r="C153" s="989" t="s">
        <v>123</v>
      </c>
      <c r="D153" s="497" t="s">
        <v>170</v>
      </c>
      <c r="E153" s="498"/>
      <c r="F153" s="498" t="s">
        <v>361</v>
      </c>
      <c r="G153" s="498"/>
      <c r="H153" s="499"/>
      <c r="I153" s="265"/>
      <c r="J153" s="500" t="s">
        <v>300</v>
      </c>
      <c r="K153" s="501" t="s">
        <v>361</v>
      </c>
      <c r="L153" s="265"/>
      <c r="M153" s="1007">
        <v>58</v>
      </c>
      <c r="N153" s="1009">
        <v>8507266</v>
      </c>
      <c r="O153" s="265"/>
      <c r="P153" s="1011" t="s">
        <v>361</v>
      </c>
      <c r="Q153" s="1013"/>
      <c r="R153" s="265"/>
      <c r="S153" s="500" t="s">
        <v>277</v>
      </c>
      <c r="T153" s="502"/>
    </row>
    <row r="154" spans="1:20" ht="13.8">
      <c r="A154" s="810"/>
      <c r="B154" s="810"/>
      <c r="C154" s="989"/>
      <c r="D154" s="503" t="s">
        <v>254</v>
      </c>
      <c r="E154" s="504"/>
      <c r="F154" s="504" t="s">
        <v>361</v>
      </c>
      <c r="G154" s="504"/>
      <c r="H154" s="505"/>
      <c r="I154" s="265"/>
      <c r="J154" s="506" t="s">
        <v>262</v>
      </c>
      <c r="K154" s="507"/>
      <c r="L154" s="265"/>
      <c r="M154" s="990"/>
      <c r="N154" s="992"/>
      <c r="O154" s="265"/>
      <c r="P154" s="994"/>
      <c r="Q154" s="996"/>
      <c r="R154" s="265"/>
      <c r="S154" s="506" t="s">
        <v>278</v>
      </c>
      <c r="T154" s="508"/>
    </row>
    <row r="155" spans="1:20" ht="13.8">
      <c r="A155" s="810"/>
      <c r="B155" s="810"/>
      <c r="C155" s="989"/>
      <c r="D155" s="503" t="s">
        <v>255</v>
      </c>
      <c r="E155" s="504"/>
      <c r="F155" s="504" t="s">
        <v>361</v>
      </c>
      <c r="G155" s="504"/>
      <c r="H155" s="505"/>
      <c r="I155" s="265"/>
      <c r="J155" s="506" t="s">
        <v>263</v>
      </c>
      <c r="K155" s="507" t="s">
        <v>361</v>
      </c>
      <c r="L155" s="265"/>
      <c r="M155" s="990"/>
      <c r="N155" s="992"/>
      <c r="O155" s="265"/>
      <c r="P155" s="994"/>
      <c r="Q155" s="996"/>
      <c r="R155" s="265"/>
      <c r="S155" s="506" t="s">
        <v>279</v>
      </c>
      <c r="T155" s="508" t="s">
        <v>361</v>
      </c>
    </row>
    <row r="156" spans="1:20" ht="13.8">
      <c r="A156" s="810"/>
      <c r="B156" s="810"/>
      <c r="C156" s="989"/>
      <c r="D156" s="503" t="s">
        <v>256</v>
      </c>
      <c r="E156" s="504"/>
      <c r="F156" s="516" t="s">
        <v>361</v>
      </c>
      <c r="G156" s="504"/>
      <c r="H156" s="505"/>
      <c r="I156" s="265"/>
      <c r="J156" s="506" t="s">
        <v>264</v>
      </c>
      <c r="K156" s="507"/>
      <c r="L156" s="265"/>
      <c r="M156" s="990"/>
      <c r="N156" s="992"/>
      <c r="O156" s="265"/>
      <c r="P156" s="994"/>
      <c r="Q156" s="996"/>
      <c r="R156" s="265"/>
      <c r="S156" s="506" t="s">
        <v>280</v>
      </c>
      <c r="T156" s="508"/>
    </row>
    <row r="157" spans="1:20" ht="13.8">
      <c r="A157" s="810"/>
      <c r="B157" s="810"/>
      <c r="C157" s="989"/>
      <c r="D157" s="509" t="s">
        <v>168</v>
      </c>
      <c r="E157" s="510"/>
      <c r="F157" s="326" t="s">
        <v>361</v>
      </c>
      <c r="G157" s="510"/>
      <c r="H157" s="511"/>
      <c r="I157" s="265"/>
      <c r="J157" s="512" t="s">
        <v>265</v>
      </c>
      <c r="K157" s="515"/>
      <c r="L157" s="265"/>
      <c r="M157" s="1008"/>
      <c r="N157" s="1010"/>
      <c r="O157" s="265"/>
      <c r="P157" s="1012"/>
      <c r="Q157" s="1014"/>
      <c r="R157" s="265"/>
      <c r="S157" s="513" t="s">
        <v>281</v>
      </c>
      <c r="T157" s="514"/>
    </row>
    <row r="158" spans="1:20" ht="13.8">
      <c r="A158" s="782">
        <v>31</v>
      </c>
      <c r="B158" s="782" t="s">
        <v>124</v>
      </c>
      <c r="C158" s="977" t="s">
        <v>216</v>
      </c>
      <c r="D158" s="73" t="s">
        <v>170</v>
      </c>
      <c r="E158" s="90"/>
      <c r="F158" s="90" t="s">
        <v>361</v>
      </c>
      <c r="G158" s="90"/>
      <c r="H158" s="91"/>
      <c r="I158" s="265"/>
      <c r="J158" s="76" t="s">
        <v>300</v>
      </c>
      <c r="K158" s="98"/>
      <c r="L158" s="265"/>
      <c r="M158" s="998">
        <v>405</v>
      </c>
      <c r="N158" s="1001">
        <v>7764092</v>
      </c>
      <c r="O158" s="265"/>
      <c r="P158" s="1004" t="s">
        <v>361</v>
      </c>
      <c r="Q158" s="1015"/>
      <c r="R158" s="265"/>
      <c r="S158" s="76" t="s">
        <v>277</v>
      </c>
      <c r="T158" s="139"/>
    </row>
    <row r="159" spans="1:20" ht="13.8">
      <c r="A159" s="782"/>
      <c r="B159" s="782"/>
      <c r="C159" s="977"/>
      <c r="D159" s="74" t="s">
        <v>254</v>
      </c>
      <c r="E159" s="92"/>
      <c r="F159" s="92"/>
      <c r="G159" s="92"/>
      <c r="H159" s="93"/>
      <c r="I159" s="265"/>
      <c r="J159" s="77" t="s">
        <v>262</v>
      </c>
      <c r="K159" s="96" t="s">
        <v>361</v>
      </c>
      <c r="L159" s="265"/>
      <c r="M159" s="999"/>
      <c r="N159" s="1002"/>
      <c r="O159" s="265"/>
      <c r="P159" s="1005"/>
      <c r="Q159" s="1016"/>
      <c r="R159" s="265"/>
      <c r="S159" s="77" t="s">
        <v>278</v>
      </c>
      <c r="T159" s="140"/>
    </row>
    <row r="160" spans="1:20" ht="13.8">
      <c r="A160" s="782"/>
      <c r="B160" s="782"/>
      <c r="C160" s="977"/>
      <c r="D160" s="74" t="s">
        <v>255</v>
      </c>
      <c r="E160" s="92"/>
      <c r="F160" s="92" t="s">
        <v>361</v>
      </c>
      <c r="G160" s="92"/>
      <c r="H160" s="93"/>
      <c r="I160" s="265"/>
      <c r="J160" s="77" t="s">
        <v>263</v>
      </c>
      <c r="K160" s="96"/>
      <c r="L160" s="265"/>
      <c r="M160" s="999"/>
      <c r="N160" s="1002"/>
      <c r="O160" s="265"/>
      <c r="P160" s="1005"/>
      <c r="Q160" s="1016"/>
      <c r="R160" s="265"/>
      <c r="S160" s="77" t="s">
        <v>279</v>
      </c>
      <c r="T160" s="140" t="s">
        <v>361</v>
      </c>
    </row>
    <row r="161" spans="1:20" ht="13.8">
      <c r="A161" s="782"/>
      <c r="B161" s="782"/>
      <c r="C161" s="977"/>
      <c r="D161" s="74" t="s">
        <v>256</v>
      </c>
      <c r="E161" s="92"/>
      <c r="F161" s="92" t="s">
        <v>361</v>
      </c>
      <c r="G161" s="92"/>
      <c r="H161" s="93"/>
      <c r="I161" s="265"/>
      <c r="J161" s="77" t="s">
        <v>264</v>
      </c>
      <c r="K161" s="96" t="s">
        <v>361</v>
      </c>
      <c r="L161" s="265"/>
      <c r="M161" s="999"/>
      <c r="N161" s="1002"/>
      <c r="O161" s="265"/>
      <c r="P161" s="1005"/>
      <c r="Q161" s="1016"/>
      <c r="R161" s="265"/>
      <c r="S161" s="77" t="s">
        <v>280</v>
      </c>
      <c r="T161" s="140"/>
    </row>
    <row r="162" spans="1:20" ht="13.8">
      <c r="A162" s="782"/>
      <c r="B162" s="782"/>
      <c r="C162" s="977"/>
      <c r="D162" s="75" t="s">
        <v>168</v>
      </c>
      <c r="E162" s="94"/>
      <c r="F162" s="94"/>
      <c r="G162" s="94"/>
      <c r="H162" s="95"/>
      <c r="I162" s="265"/>
      <c r="J162" s="97" t="s">
        <v>265</v>
      </c>
      <c r="K162" s="238"/>
      <c r="L162" s="265"/>
      <c r="M162" s="1000"/>
      <c r="N162" s="1003"/>
      <c r="O162" s="265"/>
      <c r="P162" s="1006"/>
      <c r="Q162" s="1017"/>
      <c r="R162" s="265"/>
      <c r="S162" s="113" t="s">
        <v>281</v>
      </c>
      <c r="T162" s="141"/>
    </row>
    <row r="163" spans="1:20" ht="13.8">
      <c r="A163" s="810">
        <v>32</v>
      </c>
      <c r="B163" s="810" t="s">
        <v>127</v>
      </c>
      <c r="C163" s="989" t="s">
        <v>128</v>
      </c>
      <c r="D163" s="497" t="s">
        <v>170</v>
      </c>
      <c r="E163" s="498"/>
      <c r="F163" s="498" t="s">
        <v>361</v>
      </c>
      <c r="G163" s="498"/>
      <c r="H163" s="499"/>
      <c r="I163" s="209"/>
      <c r="J163" s="500" t="s">
        <v>300</v>
      </c>
      <c r="K163" s="501"/>
      <c r="L163" s="209"/>
      <c r="M163" s="1007">
        <v>2524</v>
      </c>
      <c r="N163" s="1009">
        <v>1553</v>
      </c>
      <c r="O163" s="209"/>
      <c r="P163" s="1011" t="s">
        <v>361</v>
      </c>
      <c r="Q163" s="1013"/>
      <c r="R163" s="209"/>
      <c r="S163" s="500" t="s">
        <v>277</v>
      </c>
      <c r="T163" s="502"/>
    </row>
    <row r="164" spans="1:20" ht="13.8">
      <c r="A164" s="810"/>
      <c r="B164" s="810"/>
      <c r="C164" s="989"/>
      <c r="D164" s="503" t="s">
        <v>254</v>
      </c>
      <c r="E164" s="504"/>
      <c r="F164" s="504" t="s">
        <v>361</v>
      </c>
      <c r="G164" s="504"/>
      <c r="H164" s="505"/>
      <c r="I164" s="209"/>
      <c r="J164" s="506" t="s">
        <v>262</v>
      </c>
      <c r="K164" s="507"/>
      <c r="L164" s="209"/>
      <c r="M164" s="990"/>
      <c r="N164" s="992"/>
      <c r="O164" s="209"/>
      <c r="P164" s="994"/>
      <c r="Q164" s="996"/>
      <c r="R164" s="209"/>
      <c r="S164" s="506" t="s">
        <v>278</v>
      </c>
      <c r="T164" s="508"/>
    </row>
    <row r="165" spans="1:20" ht="13.8">
      <c r="A165" s="810"/>
      <c r="B165" s="810"/>
      <c r="C165" s="989"/>
      <c r="D165" s="503" t="s">
        <v>255</v>
      </c>
      <c r="E165" s="504" t="s">
        <v>361</v>
      </c>
      <c r="F165" s="504"/>
      <c r="G165" s="504"/>
      <c r="H165" s="505"/>
      <c r="I165" s="209"/>
      <c r="J165" s="506" t="s">
        <v>263</v>
      </c>
      <c r="K165" s="507"/>
      <c r="L165" s="209"/>
      <c r="M165" s="990"/>
      <c r="N165" s="992"/>
      <c r="O165" s="209"/>
      <c r="P165" s="994"/>
      <c r="Q165" s="996"/>
      <c r="R165" s="209"/>
      <c r="S165" s="506" t="s">
        <v>279</v>
      </c>
      <c r="T165" s="508"/>
    </row>
    <row r="166" spans="1:20" ht="13.8">
      <c r="A166" s="810"/>
      <c r="B166" s="810"/>
      <c r="C166" s="989"/>
      <c r="D166" s="503" t="s">
        <v>256</v>
      </c>
      <c r="E166" s="504" t="s">
        <v>361</v>
      </c>
      <c r="F166" s="504"/>
      <c r="G166" s="504"/>
      <c r="H166" s="505"/>
      <c r="I166" s="209"/>
      <c r="J166" s="506" t="s">
        <v>264</v>
      </c>
      <c r="K166" s="507" t="s">
        <v>361</v>
      </c>
      <c r="L166" s="209"/>
      <c r="M166" s="990"/>
      <c r="N166" s="992"/>
      <c r="O166" s="209"/>
      <c r="P166" s="994"/>
      <c r="Q166" s="996"/>
      <c r="R166" s="209"/>
      <c r="S166" s="506" t="s">
        <v>280</v>
      </c>
      <c r="T166" s="508" t="s">
        <v>361</v>
      </c>
    </row>
    <row r="167" spans="1:20" ht="13.8">
      <c r="A167" s="810"/>
      <c r="B167" s="810"/>
      <c r="C167" s="989"/>
      <c r="D167" s="509" t="s">
        <v>168</v>
      </c>
      <c r="E167" s="510" t="s">
        <v>361</v>
      </c>
      <c r="F167" s="510"/>
      <c r="G167" s="510"/>
      <c r="H167" s="511"/>
      <c r="I167" s="209"/>
      <c r="J167" s="512" t="s">
        <v>265</v>
      </c>
      <c r="K167" s="515"/>
      <c r="L167" s="209"/>
      <c r="M167" s="1008"/>
      <c r="N167" s="1010"/>
      <c r="O167" s="209"/>
      <c r="P167" s="1012"/>
      <c r="Q167" s="1014"/>
      <c r="R167" s="209"/>
      <c r="S167" s="513" t="s">
        <v>281</v>
      </c>
      <c r="T167" s="514"/>
    </row>
    <row r="168" spans="1:20" ht="13.8">
      <c r="A168" s="782">
        <v>33</v>
      </c>
      <c r="B168" s="782" t="s">
        <v>133</v>
      </c>
      <c r="C168" s="977" t="s">
        <v>134</v>
      </c>
      <c r="D168" s="73" t="s">
        <v>170</v>
      </c>
      <c r="E168" s="90"/>
      <c r="F168" s="90" t="s">
        <v>361</v>
      </c>
      <c r="G168" s="90"/>
      <c r="H168" s="91"/>
      <c r="I168" s="265"/>
      <c r="J168" s="76" t="s">
        <v>300</v>
      </c>
      <c r="K168" s="98"/>
      <c r="L168" s="265"/>
      <c r="M168" s="998">
        <v>9019</v>
      </c>
      <c r="N168" s="1001">
        <v>1077296</v>
      </c>
      <c r="O168" s="265"/>
      <c r="P168" s="1004" t="s">
        <v>361</v>
      </c>
      <c r="Q168" s="986"/>
      <c r="R168" s="265"/>
      <c r="S168" s="76" t="s">
        <v>277</v>
      </c>
      <c r="T168" s="139"/>
    </row>
    <row r="169" spans="1:20" ht="13.8">
      <c r="A169" s="782"/>
      <c r="B169" s="782"/>
      <c r="C169" s="977"/>
      <c r="D169" s="74" t="s">
        <v>254</v>
      </c>
      <c r="E169" s="92"/>
      <c r="F169" s="92" t="s">
        <v>361</v>
      </c>
      <c r="G169" s="92"/>
      <c r="H169" s="93"/>
      <c r="I169" s="265"/>
      <c r="J169" s="77" t="s">
        <v>262</v>
      </c>
      <c r="K169" s="96"/>
      <c r="L169" s="265"/>
      <c r="M169" s="999"/>
      <c r="N169" s="1002"/>
      <c r="O169" s="265"/>
      <c r="P169" s="1005"/>
      <c r="Q169" s="987"/>
      <c r="R169" s="265"/>
      <c r="S169" s="77" t="s">
        <v>278</v>
      </c>
      <c r="T169" s="140" t="s">
        <v>361</v>
      </c>
    </row>
    <row r="170" spans="1:20" ht="13.8">
      <c r="A170" s="782"/>
      <c r="B170" s="782"/>
      <c r="C170" s="977"/>
      <c r="D170" s="74" t="s">
        <v>255</v>
      </c>
      <c r="E170" s="92"/>
      <c r="F170" s="92" t="s">
        <v>361</v>
      </c>
      <c r="G170" s="92"/>
      <c r="H170" s="93"/>
      <c r="I170" s="265"/>
      <c r="J170" s="77" t="s">
        <v>263</v>
      </c>
      <c r="K170" s="96"/>
      <c r="L170" s="265"/>
      <c r="M170" s="999"/>
      <c r="N170" s="1002"/>
      <c r="O170" s="265"/>
      <c r="P170" s="1005"/>
      <c r="Q170" s="987"/>
      <c r="R170" s="265"/>
      <c r="S170" s="77" t="s">
        <v>279</v>
      </c>
      <c r="T170" s="140"/>
    </row>
    <row r="171" spans="1:20" ht="13.8">
      <c r="A171" s="782"/>
      <c r="B171" s="782"/>
      <c r="C171" s="977"/>
      <c r="D171" s="74" t="s">
        <v>256</v>
      </c>
      <c r="E171" s="92"/>
      <c r="F171" s="92" t="s">
        <v>361</v>
      </c>
      <c r="G171" s="92"/>
      <c r="H171" s="93"/>
      <c r="I171" s="265"/>
      <c r="J171" s="77" t="s">
        <v>264</v>
      </c>
      <c r="K171" s="96" t="s">
        <v>361</v>
      </c>
      <c r="L171" s="265"/>
      <c r="M171" s="999"/>
      <c r="N171" s="1002"/>
      <c r="O171" s="265"/>
      <c r="P171" s="1005"/>
      <c r="Q171" s="987"/>
      <c r="R171" s="265"/>
      <c r="S171" s="77" t="s">
        <v>280</v>
      </c>
      <c r="T171" s="140"/>
    </row>
    <row r="172" spans="1:20" ht="13.8">
      <c r="A172" s="782"/>
      <c r="B172" s="782"/>
      <c r="C172" s="977"/>
      <c r="D172" s="75" t="s">
        <v>168</v>
      </c>
      <c r="E172" s="94"/>
      <c r="F172" s="94" t="s">
        <v>361</v>
      </c>
      <c r="G172" s="94"/>
      <c r="H172" s="95"/>
      <c r="I172" s="265"/>
      <c r="J172" s="278" t="s">
        <v>265</v>
      </c>
      <c r="K172" s="279"/>
      <c r="L172" s="265"/>
      <c r="M172" s="1000"/>
      <c r="N172" s="1003"/>
      <c r="O172" s="265"/>
      <c r="P172" s="1006"/>
      <c r="Q172" s="988"/>
      <c r="R172" s="265"/>
      <c r="S172" s="113" t="s">
        <v>281</v>
      </c>
      <c r="T172" s="141"/>
    </row>
    <row r="173" spans="1:20" ht="13.8">
      <c r="A173" s="810">
        <v>34</v>
      </c>
      <c r="B173" s="810" t="s">
        <v>137</v>
      </c>
      <c r="C173" s="989" t="s">
        <v>138</v>
      </c>
      <c r="D173" s="497" t="s">
        <v>170</v>
      </c>
      <c r="E173" s="498"/>
      <c r="F173" s="498" t="s">
        <v>361</v>
      </c>
      <c r="G173" s="498"/>
      <c r="H173" s="499"/>
      <c r="I173" s="265"/>
      <c r="J173" s="500" t="s">
        <v>300</v>
      </c>
      <c r="K173" s="501"/>
      <c r="L173" s="265"/>
      <c r="M173" s="1007">
        <v>133</v>
      </c>
      <c r="N173" s="1009">
        <v>171298</v>
      </c>
      <c r="O173" s="265"/>
      <c r="P173" s="1011" t="s">
        <v>361</v>
      </c>
      <c r="Q173" s="1013"/>
      <c r="R173" s="265"/>
      <c r="S173" s="500" t="s">
        <v>277</v>
      </c>
      <c r="T173" s="502"/>
    </row>
    <row r="174" spans="1:20" ht="13.8">
      <c r="A174" s="810"/>
      <c r="B174" s="810"/>
      <c r="C174" s="989"/>
      <c r="D174" s="503" t="s">
        <v>254</v>
      </c>
      <c r="E174" s="504"/>
      <c r="F174" s="504" t="s">
        <v>361</v>
      </c>
      <c r="G174" s="504"/>
      <c r="H174" s="505"/>
      <c r="I174" s="265"/>
      <c r="J174" s="506" t="s">
        <v>262</v>
      </c>
      <c r="K174" s="507" t="s">
        <v>361</v>
      </c>
      <c r="L174" s="265"/>
      <c r="M174" s="990"/>
      <c r="N174" s="992"/>
      <c r="O174" s="265"/>
      <c r="P174" s="994"/>
      <c r="Q174" s="996"/>
      <c r="R174" s="265"/>
      <c r="S174" s="506" t="s">
        <v>278</v>
      </c>
      <c r="T174" s="508"/>
    </row>
    <row r="175" spans="1:20" ht="13.8">
      <c r="A175" s="810"/>
      <c r="B175" s="810"/>
      <c r="C175" s="989"/>
      <c r="D175" s="503" t="s">
        <v>255</v>
      </c>
      <c r="E175" s="504"/>
      <c r="F175" s="504" t="s">
        <v>361</v>
      </c>
      <c r="G175" s="504"/>
      <c r="H175" s="505"/>
      <c r="I175" s="265"/>
      <c r="J175" s="506" t="s">
        <v>263</v>
      </c>
      <c r="K175" s="507"/>
      <c r="L175" s="265"/>
      <c r="M175" s="990"/>
      <c r="N175" s="992"/>
      <c r="O175" s="265"/>
      <c r="P175" s="994"/>
      <c r="Q175" s="996"/>
      <c r="R175" s="265"/>
      <c r="S175" s="506" t="s">
        <v>279</v>
      </c>
      <c r="T175" s="508" t="s">
        <v>361</v>
      </c>
    </row>
    <row r="176" spans="1:20" ht="13.8">
      <c r="A176" s="810"/>
      <c r="B176" s="810"/>
      <c r="C176" s="989"/>
      <c r="D176" s="503" t="s">
        <v>256</v>
      </c>
      <c r="E176" s="504"/>
      <c r="F176" s="504" t="s">
        <v>361</v>
      </c>
      <c r="G176" s="504"/>
      <c r="H176" s="505"/>
      <c r="I176" s="265"/>
      <c r="J176" s="506" t="s">
        <v>264</v>
      </c>
      <c r="K176" s="507"/>
      <c r="L176" s="265"/>
      <c r="M176" s="990"/>
      <c r="N176" s="992"/>
      <c r="O176" s="265"/>
      <c r="P176" s="994"/>
      <c r="Q176" s="996"/>
      <c r="R176" s="265"/>
      <c r="S176" s="506" t="s">
        <v>280</v>
      </c>
      <c r="T176" s="508"/>
    </row>
    <row r="177" spans="1:20" ht="13.8">
      <c r="A177" s="810"/>
      <c r="B177" s="810"/>
      <c r="C177" s="989"/>
      <c r="D177" s="509" t="s">
        <v>168</v>
      </c>
      <c r="E177" s="510"/>
      <c r="F177" s="510"/>
      <c r="G177" s="510"/>
      <c r="H177" s="511"/>
      <c r="I177" s="265"/>
      <c r="J177" s="512" t="s">
        <v>265</v>
      </c>
      <c r="K177" s="515"/>
      <c r="L177" s="265"/>
      <c r="M177" s="1008"/>
      <c r="N177" s="1010"/>
      <c r="O177" s="265"/>
      <c r="P177" s="1012"/>
      <c r="Q177" s="1014"/>
      <c r="R177" s="265"/>
      <c r="S177" s="513" t="s">
        <v>281</v>
      </c>
      <c r="T177" s="514"/>
    </row>
    <row r="178" spans="1:20" ht="13.8">
      <c r="A178" s="782">
        <v>35</v>
      </c>
      <c r="B178" s="782" t="s">
        <v>141</v>
      </c>
      <c r="C178" s="977" t="s">
        <v>142</v>
      </c>
      <c r="D178" s="73" t="s">
        <v>170</v>
      </c>
      <c r="E178" s="90"/>
      <c r="F178" s="90" t="s">
        <v>361</v>
      </c>
      <c r="G178" s="90"/>
      <c r="H178" s="91"/>
      <c r="I178" s="265"/>
      <c r="J178" s="76" t="s">
        <v>300</v>
      </c>
      <c r="K178" s="98"/>
      <c r="L178" s="265"/>
      <c r="M178" s="998">
        <v>40</v>
      </c>
      <c r="N178" s="1001">
        <v>221709</v>
      </c>
      <c r="O178" s="265"/>
      <c r="P178" s="1004" t="s">
        <v>361</v>
      </c>
      <c r="Q178" s="986"/>
      <c r="R178" s="265"/>
      <c r="S178" s="76" t="s">
        <v>277</v>
      </c>
      <c r="T178" s="139"/>
    </row>
    <row r="179" spans="1:20" ht="13.8">
      <c r="A179" s="782"/>
      <c r="B179" s="782"/>
      <c r="C179" s="977"/>
      <c r="D179" s="74" t="s">
        <v>254</v>
      </c>
      <c r="E179" s="92"/>
      <c r="F179" s="92" t="s">
        <v>361</v>
      </c>
      <c r="G179" s="92"/>
      <c r="H179" s="93"/>
      <c r="I179" s="265"/>
      <c r="J179" s="77" t="s">
        <v>262</v>
      </c>
      <c r="K179" s="96" t="s">
        <v>361</v>
      </c>
      <c r="L179" s="265"/>
      <c r="M179" s="999"/>
      <c r="N179" s="1002"/>
      <c r="O179" s="265"/>
      <c r="P179" s="1005"/>
      <c r="Q179" s="987"/>
      <c r="R179" s="265"/>
      <c r="S179" s="77" t="s">
        <v>278</v>
      </c>
      <c r="T179" s="140"/>
    </row>
    <row r="180" spans="1:20" ht="13.8">
      <c r="A180" s="782"/>
      <c r="B180" s="782"/>
      <c r="C180" s="977"/>
      <c r="D180" s="74" t="s">
        <v>255</v>
      </c>
      <c r="E180" s="92"/>
      <c r="F180" s="92" t="s">
        <v>361</v>
      </c>
      <c r="G180" s="92"/>
      <c r="H180" s="93"/>
      <c r="I180" s="265"/>
      <c r="J180" s="77" t="s">
        <v>263</v>
      </c>
      <c r="K180" s="96"/>
      <c r="L180" s="265"/>
      <c r="M180" s="999"/>
      <c r="N180" s="1002"/>
      <c r="O180" s="265"/>
      <c r="P180" s="1005"/>
      <c r="Q180" s="987"/>
      <c r="R180" s="265"/>
      <c r="S180" s="77" t="s">
        <v>279</v>
      </c>
      <c r="T180" s="140" t="s">
        <v>361</v>
      </c>
    </row>
    <row r="181" spans="1:20" ht="13.8">
      <c r="A181" s="782"/>
      <c r="B181" s="782"/>
      <c r="C181" s="977"/>
      <c r="D181" s="74" t="s">
        <v>256</v>
      </c>
      <c r="E181" s="92"/>
      <c r="F181" s="92" t="s">
        <v>361</v>
      </c>
      <c r="G181" s="92"/>
      <c r="H181" s="93"/>
      <c r="I181" s="265"/>
      <c r="J181" s="77" t="s">
        <v>264</v>
      </c>
      <c r="K181" s="96"/>
      <c r="L181" s="265"/>
      <c r="M181" s="999"/>
      <c r="N181" s="1002"/>
      <c r="O181" s="265"/>
      <c r="P181" s="1005"/>
      <c r="Q181" s="987"/>
      <c r="R181" s="265"/>
      <c r="S181" s="77" t="s">
        <v>280</v>
      </c>
      <c r="T181" s="140"/>
    </row>
    <row r="182" spans="1:20" ht="13.8">
      <c r="A182" s="782"/>
      <c r="B182" s="782"/>
      <c r="C182" s="977"/>
      <c r="D182" s="75" t="s">
        <v>168</v>
      </c>
      <c r="E182" s="94"/>
      <c r="F182" s="94" t="s">
        <v>361</v>
      </c>
      <c r="G182" s="94"/>
      <c r="H182" s="95"/>
      <c r="I182" s="265"/>
      <c r="J182" s="97" t="s">
        <v>265</v>
      </c>
      <c r="K182" s="238"/>
      <c r="L182" s="265"/>
      <c r="M182" s="1000"/>
      <c r="N182" s="1003"/>
      <c r="O182" s="265"/>
      <c r="P182" s="1006"/>
      <c r="Q182" s="988"/>
      <c r="R182" s="265"/>
      <c r="S182" s="113" t="s">
        <v>281</v>
      </c>
      <c r="T182" s="141"/>
    </row>
    <row r="183" spans="1:20" ht="13.8">
      <c r="A183" s="810">
        <v>36</v>
      </c>
      <c r="B183" s="810" t="s">
        <v>145</v>
      </c>
      <c r="C183" s="989" t="s">
        <v>146</v>
      </c>
      <c r="D183" s="497" t="s">
        <v>170</v>
      </c>
      <c r="E183" s="498"/>
      <c r="F183" s="498" t="s">
        <v>361</v>
      </c>
      <c r="G183" s="498"/>
      <c r="H183" s="499"/>
      <c r="I183" s="265"/>
      <c r="J183" s="500" t="s">
        <v>300</v>
      </c>
      <c r="K183" s="501" t="s">
        <v>361</v>
      </c>
      <c r="L183" s="265"/>
      <c r="M183" s="1007"/>
      <c r="N183" s="1009">
        <v>46364771</v>
      </c>
      <c r="O183" s="265"/>
      <c r="P183" s="1011"/>
      <c r="Q183" s="1013" t="s">
        <v>361</v>
      </c>
      <c r="R183" s="265"/>
      <c r="S183" s="500" t="s">
        <v>277</v>
      </c>
      <c r="T183" s="502"/>
    </row>
    <row r="184" spans="1:20" ht="13.8">
      <c r="A184" s="810"/>
      <c r="B184" s="810"/>
      <c r="C184" s="989"/>
      <c r="D184" s="503" t="s">
        <v>254</v>
      </c>
      <c r="E184" s="504"/>
      <c r="F184" s="504" t="s">
        <v>361</v>
      </c>
      <c r="G184" s="504"/>
      <c r="H184" s="505"/>
      <c r="I184" s="265"/>
      <c r="J184" s="506" t="s">
        <v>262</v>
      </c>
      <c r="K184" s="507"/>
      <c r="L184" s="265"/>
      <c r="M184" s="990"/>
      <c r="N184" s="992"/>
      <c r="O184" s="265"/>
      <c r="P184" s="994"/>
      <c r="Q184" s="996"/>
      <c r="R184" s="265"/>
      <c r="S184" s="506" t="s">
        <v>278</v>
      </c>
      <c r="T184" s="508" t="s">
        <v>361</v>
      </c>
    </row>
    <row r="185" spans="1:20" ht="13.8">
      <c r="A185" s="810"/>
      <c r="B185" s="810"/>
      <c r="C185" s="989"/>
      <c r="D185" s="503" t="s">
        <v>255</v>
      </c>
      <c r="E185" s="504"/>
      <c r="F185" s="504" t="s">
        <v>361</v>
      </c>
      <c r="G185" s="504"/>
      <c r="H185" s="505"/>
      <c r="I185" s="265"/>
      <c r="J185" s="506" t="s">
        <v>263</v>
      </c>
      <c r="K185" s="507"/>
      <c r="L185" s="265"/>
      <c r="M185" s="990"/>
      <c r="N185" s="992"/>
      <c r="O185" s="265"/>
      <c r="P185" s="994"/>
      <c r="Q185" s="996"/>
      <c r="R185" s="265"/>
      <c r="S185" s="506" t="s">
        <v>279</v>
      </c>
      <c r="T185" s="508"/>
    </row>
    <row r="186" spans="1:20" ht="13.8">
      <c r="A186" s="810"/>
      <c r="B186" s="810"/>
      <c r="C186" s="989"/>
      <c r="D186" s="503" t="s">
        <v>256</v>
      </c>
      <c r="E186" s="504"/>
      <c r="F186" s="504" t="s">
        <v>361</v>
      </c>
      <c r="G186" s="504"/>
      <c r="H186" s="505"/>
      <c r="I186" s="265"/>
      <c r="J186" s="506" t="s">
        <v>264</v>
      </c>
      <c r="K186" s="507"/>
      <c r="L186" s="265"/>
      <c r="M186" s="990"/>
      <c r="N186" s="992"/>
      <c r="O186" s="265"/>
      <c r="P186" s="994"/>
      <c r="Q186" s="996"/>
      <c r="R186" s="265"/>
      <c r="S186" s="506" t="s">
        <v>280</v>
      </c>
      <c r="T186" s="508"/>
    </row>
    <row r="187" spans="1:20" ht="13.8">
      <c r="A187" s="810"/>
      <c r="B187" s="810"/>
      <c r="C187" s="989"/>
      <c r="D187" s="509" t="s">
        <v>168</v>
      </c>
      <c r="E187" s="510"/>
      <c r="F187" s="510" t="s">
        <v>361</v>
      </c>
      <c r="G187" s="510"/>
      <c r="H187" s="511"/>
      <c r="I187" s="265"/>
      <c r="J187" s="512" t="s">
        <v>265</v>
      </c>
      <c r="K187" s="515"/>
      <c r="L187" s="265"/>
      <c r="M187" s="1008"/>
      <c r="N187" s="1010"/>
      <c r="O187" s="265"/>
      <c r="P187" s="1012"/>
      <c r="Q187" s="1014"/>
      <c r="R187" s="265"/>
      <c r="S187" s="513" t="s">
        <v>281</v>
      </c>
      <c r="T187" s="514"/>
    </row>
    <row r="188" spans="1:20" ht="13.8">
      <c r="A188" s="782">
        <v>37</v>
      </c>
      <c r="B188" s="782" t="s">
        <v>149</v>
      </c>
      <c r="C188" s="977" t="s">
        <v>150</v>
      </c>
      <c r="D188" s="73" t="s">
        <v>170</v>
      </c>
      <c r="E188" s="90"/>
      <c r="F188" s="90" t="s">
        <v>361</v>
      </c>
      <c r="G188" s="90"/>
      <c r="H188" s="91"/>
      <c r="I188" s="265"/>
      <c r="J188" s="76" t="s">
        <v>300</v>
      </c>
      <c r="K188" s="98"/>
      <c r="L188" s="265"/>
      <c r="M188" s="998">
        <v>193</v>
      </c>
      <c r="N188" s="1001"/>
      <c r="O188" s="265"/>
      <c r="P188" s="1004"/>
      <c r="Q188" s="986" t="s">
        <v>361</v>
      </c>
      <c r="R188" s="265"/>
      <c r="S188" s="76" t="s">
        <v>277</v>
      </c>
      <c r="T188" s="139"/>
    </row>
    <row r="189" spans="1:20" ht="13.8">
      <c r="A189" s="782"/>
      <c r="B189" s="782"/>
      <c r="C189" s="977"/>
      <c r="D189" s="74" t="s">
        <v>254</v>
      </c>
      <c r="E189" s="92"/>
      <c r="F189" s="92" t="s">
        <v>361</v>
      </c>
      <c r="G189" s="92"/>
      <c r="H189" s="93"/>
      <c r="I189" s="265"/>
      <c r="J189" s="77" t="s">
        <v>262</v>
      </c>
      <c r="K189" s="96"/>
      <c r="L189" s="265"/>
      <c r="M189" s="999"/>
      <c r="N189" s="1002"/>
      <c r="O189" s="265"/>
      <c r="P189" s="1005"/>
      <c r="Q189" s="987"/>
      <c r="R189" s="265"/>
      <c r="S189" s="77" t="s">
        <v>278</v>
      </c>
      <c r="T189" s="140" t="s">
        <v>361</v>
      </c>
    </row>
    <row r="190" spans="1:20" ht="13.8">
      <c r="A190" s="782"/>
      <c r="B190" s="782"/>
      <c r="C190" s="977"/>
      <c r="D190" s="74" t="s">
        <v>255</v>
      </c>
      <c r="E190" s="92"/>
      <c r="F190" s="92" t="s">
        <v>361</v>
      </c>
      <c r="G190" s="92"/>
      <c r="H190" s="93"/>
      <c r="I190" s="265"/>
      <c r="J190" s="77" t="s">
        <v>263</v>
      </c>
      <c r="K190" s="96" t="s">
        <v>361</v>
      </c>
      <c r="L190" s="265"/>
      <c r="M190" s="999"/>
      <c r="N190" s="1002"/>
      <c r="O190" s="265"/>
      <c r="P190" s="1005"/>
      <c r="Q190" s="987"/>
      <c r="R190" s="265"/>
      <c r="S190" s="77" t="s">
        <v>279</v>
      </c>
      <c r="T190" s="140"/>
    </row>
    <row r="191" spans="1:20" ht="13.8">
      <c r="A191" s="782"/>
      <c r="B191" s="782"/>
      <c r="C191" s="977"/>
      <c r="D191" s="74" t="s">
        <v>256</v>
      </c>
      <c r="E191" s="92"/>
      <c r="F191" s="92" t="s">
        <v>361</v>
      </c>
      <c r="G191" s="92"/>
      <c r="H191" s="93"/>
      <c r="I191" s="265"/>
      <c r="J191" s="77" t="s">
        <v>264</v>
      </c>
      <c r="K191" s="96"/>
      <c r="L191" s="265"/>
      <c r="M191" s="999"/>
      <c r="N191" s="1002"/>
      <c r="O191" s="265"/>
      <c r="P191" s="1005"/>
      <c r="Q191" s="987"/>
      <c r="R191" s="265"/>
      <c r="S191" s="77" t="s">
        <v>280</v>
      </c>
      <c r="T191" s="140"/>
    </row>
    <row r="192" spans="1:20" ht="13.8">
      <c r="A192" s="782"/>
      <c r="B192" s="782"/>
      <c r="C192" s="977"/>
      <c r="D192" s="75" t="s">
        <v>168</v>
      </c>
      <c r="E192" s="94"/>
      <c r="F192" s="94" t="s">
        <v>361</v>
      </c>
      <c r="G192" s="94"/>
      <c r="H192" s="95"/>
      <c r="I192" s="265"/>
      <c r="J192" s="97" t="s">
        <v>265</v>
      </c>
      <c r="K192" s="238"/>
      <c r="L192" s="265"/>
      <c r="M192" s="1000"/>
      <c r="N192" s="1003"/>
      <c r="O192" s="265"/>
      <c r="P192" s="1006"/>
      <c r="Q192" s="988"/>
      <c r="R192" s="265"/>
      <c r="S192" s="113" t="s">
        <v>281</v>
      </c>
      <c r="T192" s="141"/>
    </row>
    <row r="193" spans="1:20" ht="13.8">
      <c r="A193" s="810">
        <v>38</v>
      </c>
      <c r="B193" s="810" t="s">
        <v>154</v>
      </c>
      <c r="C193" s="989" t="s">
        <v>155</v>
      </c>
      <c r="D193" s="497" t="s">
        <v>170</v>
      </c>
      <c r="E193" s="498"/>
      <c r="F193" s="498" t="s">
        <v>361</v>
      </c>
      <c r="G193" s="498"/>
      <c r="H193" s="499"/>
      <c r="I193" s="265"/>
      <c r="J193" s="500" t="s">
        <v>300</v>
      </c>
      <c r="K193" s="501"/>
      <c r="L193" s="265"/>
      <c r="M193" s="990">
        <v>2219</v>
      </c>
      <c r="N193" s="992">
        <v>95338</v>
      </c>
      <c r="O193" s="265"/>
      <c r="P193" s="994" t="s">
        <v>361</v>
      </c>
      <c r="Q193" s="996"/>
      <c r="R193" s="265"/>
      <c r="S193" s="500" t="s">
        <v>277</v>
      </c>
      <c r="T193" s="502"/>
    </row>
    <row r="194" spans="1:20" ht="13.8">
      <c r="A194" s="810"/>
      <c r="B194" s="810"/>
      <c r="C194" s="989"/>
      <c r="D194" s="503" t="s">
        <v>254</v>
      </c>
      <c r="E194" s="504"/>
      <c r="F194" s="504" t="s">
        <v>361</v>
      </c>
      <c r="G194" s="504"/>
      <c r="H194" s="505"/>
      <c r="I194" s="265"/>
      <c r="J194" s="506" t="s">
        <v>262</v>
      </c>
      <c r="K194" s="507" t="s">
        <v>361</v>
      </c>
      <c r="L194" s="265"/>
      <c r="M194" s="990"/>
      <c r="N194" s="992"/>
      <c r="O194" s="265"/>
      <c r="P194" s="994"/>
      <c r="Q194" s="996"/>
      <c r="R194" s="265"/>
      <c r="S194" s="506" t="s">
        <v>278</v>
      </c>
      <c r="T194" s="508"/>
    </row>
    <row r="195" spans="1:20" ht="13.8">
      <c r="A195" s="810"/>
      <c r="B195" s="810"/>
      <c r="C195" s="989"/>
      <c r="D195" s="503" t="s">
        <v>255</v>
      </c>
      <c r="E195" s="504"/>
      <c r="F195" s="504" t="s">
        <v>361</v>
      </c>
      <c r="G195" s="504"/>
      <c r="H195" s="505"/>
      <c r="I195" s="265"/>
      <c r="J195" s="506" t="s">
        <v>263</v>
      </c>
      <c r="K195" s="507"/>
      <c r="L195" s="265"/>
      <c r="M195" s="990"/>
      <c r="N195" s="992"/>
      <c r="O195" s="265"/>
      <c r="P195" s="994"/>
      <c r="Q195" s="996"/>
      <c r="R195" s="265"/>
      <c r="S195" s="506" t="s">
        <v>279</v>
      </c>
      <c r="T195" s="508" t="s">
        <v>361</v>
      </c>
    </row>
    <row r="196" spans="1:20" ht="13.8">
      <c r="A196" s="810"/>
      <c r="B196" s="810"/>
      <c r="C196" s="989"/>
      <c r="D196" s="503" t="s">
        <v>256</v>
      </c>
      <c r="E196" s="504"/>
      <c r="F196" s="504" t="s">
        <v>361</v>
      </c>
      <c r="G196" s="504"/>
      <c r="H196" s="505"/>
      <c r="I196" s="265"/>
      <c r="J196" s="506" t="s">
        <v>264</v>
      </c>
      <c r="K196" s="507"/>
      <c r="L196" s="265"/>
      <c r="M196" s="990"/>
      <c r="N196" s="992"/>
      <c r="O196" s="265"/>
      <c r="P196" s="994"/>
      <c r="Q196" s="996"/>
      <c r="R196" s="265"/>
      <c r="S196" s="506" t="s">
        <v>280</v>
      </c>
      <c r="T196" s="508"/>
    </row>
    <row r="197" spans="1:20" ht="14.4" thickBot="1">
      <c r="A197" s="810"/>
      <c r="B197" s="810"/>
      <c r="C197" s="989"/>
      <c r="D197" s="517" t="s">
        <v>168</v>
      </c>
      <c r="E197" s="518"/>
      <c r="F197" s="518" t="s">
        <v>361</v>
      </c>
      <c r="G197" s="518"/>
      <c r="H197" s="519"/>
      <c r="I197" s="265"/>
      <c r="J197" s="520" t="s">
        <v>265</v>
      </c>
      <c r="K197" s="521"/>
      <c r="L197" s="265"/>
      <c r="M197" s="991"/>
      <c r="N197" s="993"/>
      <c r="O197" s="265"/>
      <c r="P197" s="995"/>
      <c r="Q197" s="997"/>
      <c r="R197" s="265"/>
      <c r="S197" s="520" t="s">
        <v>281</v>
      </c>
      <c r="T197" s="522"/>
    </row>
    <row r="198" spans="1:20" ht="15" thickTop="1" thickBot="1">
      <c r="M198" s="748">
        <f>SUM(M7:M197)</f>
        <v>96938</v>
      </c>
      <c r="N198" s="749">
        <f>SUM(N8:N197)</f>
        <v>79487429</v>
      </c>
    </row>
    <row r="199" spans="1:20" ht="13.8" thickTop="1"/>
  </sheetData>
  <mergeCells count="271">
    <mergeCell ref="D5:H5"/>
    <mergeCell ref="J5:K5"/>
    <mergeCell ref="M5:N5"/>
    <mergeCell ref="P5:Q5"/>
    <mergeCell ref="S5:T5"/>
    <mergeCell ref="A8:A12"/>
    <mergeCell ref="B8:B12"/>
    <mergeCell ref="C8:C12"/>
    <mergeCell ref="M8:M12"/>
    <mergeCell ref="N8:N12"/>
    <mergeCell ref="P8:P12"/>
    <mergeCell ref="Q8:Q12"/>
    <mergeCell ref="A13:A17"/>
    <mergeCell ref="B13:B17"/>
    <mergeCell ref="C13:C17"/>
    <mergeCell ref="M13:M17"/>
    <mergeCell ref="N13:N17"/>
    <mergeCell ref="P13:P17"/>
    <mergeCell ref="Q13:Q17"/>
    <mergeCell ref="Q18:Q22"/>
    <mergeCell ref="A23:A27"/>
    <mergeCell ref="B23:B27"/>
    <mergeCell ref="C23:C27"/>
    <mergeCell ref="M23:M27"/>
    <mergeCell ref="N23:N27"/>
    <mergeCell ref="P23:P27"/>
    <mergeCell ref="Q23:Q27"/>
    <mergeCell ref="A18:A22"/>
    <mergeCell ref="B18:B22"/>
    <mergeCell ref="C18:C22"/>
    <mergeCell ref="M18:M22"/>
    <mergeCell ref="N18:N22"/>
    <mergeCell ref="P18:P22"/>
    <mergeCell ref="Q28:Q32"/>
    <mergeCell ref="A33:A37"/>
    <mergeCell ref="B33:B37"/>
    <mergeCell ref="C33:C37"/>
    <mergeCell ref="M33:M37"/>
    <mergeCell ref="N33:N37"/>
    <mergeCell ref="P33:P37"/>
    <mergeCell ref="Q33:Q37"/>
    <mergeCell ref="A28:A32"/>
    <mergeCell ref="B28:B32"/>
    <mergeCell ref="C28:C32"/>
    <mergeCell ref="M28:M32"/>
    <mergeCell ref="N28:N32"/>
    <mergeCell ref="P28:P32"/>
    <mergeCell ref="Q38:Q42"/>
    <mergeCell ref="A43:A47"/>
    <mergeCell ref="B43:B47"/>
    <mergeCell ref="C43:C47"/>
    <mergeCell ref="M43:M47"/>
    <mergeCell ref="N43:N47"/>
    <mergeCell ref="P43:P47"/>
    <mergeCell ref="Q43:Q47"/>
    <mergeCell ref="A38:A42"/>
    <mergeCell ref="B38:B42"/>
    <mergeCell ref="C38:C42"/>
    <mergeCell ref="M38:M42"/>
    <mergeCell ref="N38:N42"/>
    <mergeCell ref="P38:P42"/>
    <mergeCell ref="Q48:Q52"/>
    <mergeCell ref="A53:A57"/>
    <mergeCell ref="B53:B57"/>
    <mergeCell ref="C53:C57"/>
    <mergeCell ref="M53:M57"/>
    <mergeCell ref="N53:N57"/>
    <mergeCell ref="P53:P57"/>
    <mergeCell ref="Q53:Q57"/>
    <mergeCell ref="A48:A52"/>
    <mergeCell ref="B48:B52"/>
    <mergeCell ref="C48:C52"/>
    <mergeCell ref="M48:M52"/>
    <mergeCell ref="N48:N52"/>
    <mergeCell ref="P48:P52"/>
    <mergeCell ref="Q58:Q62"/>
    <mergeCell ref="A63:A67"/>
    <mergeCell ref="B63:B67"/>
    <mergeCell ref="C63:C67"/>
    <mergeCell ref="M63:M67"/>
    <mergeCell ref="N63:N67"/>
    <mergeCell ref="P63:P67"/>
    <mergeCell ref="Q63:Q67"/>
    <mergeCell ref="A58:A62"/>
    <mergeCell ref="B58:B62"/>
    <mergeCell ref="C58:C62"/>
    <mergeCell ref="M58:M62"/>
    <mergeCell ref="N58:N62"/>
    <mergeCell ref="P58:P62"/>
    <mergeCell ref="Q68:Q72"/>
    <mergeCell ref="A73:A77"/>
    <mergeCell ref="B73:B77"/>
    <mergeCell ref="C73:C77"/>
    <mergeCell ref="M73:M77"/>
    <mergeCell ref="N73:N77"/>
    <mergeCell ref="P73:P77"/>
    <mergeCell ref="Q73:Q77"/>
    <mergeCell ref="A68:A72"/>
    <mergeCell ref="B68:B72"/>
    <mergeCell ref="C68:C72"/>
    <mergeCell ref="M68:M72"/>
    <mergeCell ref="N68:N72"/>
    <mergeCell ref="P68:P72"/>
    <mergeCell ref="Q78:Q82"/>
    <mergeCell ref="A83:A87"/>
    <mergeCell ref="B83:B87"/>
    <mergeCell ref="C83:C87"/>
    <mergeCell ref="M83:M87"/>
    <mergeCell ref="N83:N87"/>
    <mergeCell ref="P83:P87"/>
    <mergeCell ref="Q83:Q87"/>
    <mergeCell ref="A78:A82"/>
    <mergeCell ref="B78:B82"/>
    <mergeCell ref="C78:C82"/>
    <mergeCell ref="M78:M82"/>
    <mergeCell ref="N78:N82"/>
    <mergeCell ref="P78:P82"/>
    <mergeCell ref="Q88:Q92"/>
    <mergeCell ref="A93:A97"/>
    <mergeCell ref="B93:B97"/>
    <mergeCell ref="C93:C97"/>
    <mergeCell ref="M93:M97"/>
    <mergeCell ref="N93:N97"/>
    <mergeCell ref="P93:P97"/>
    <mergeCell ref="Q93:Q97"/>
    <mergeCell ref="A88:A92"/>
    <mergeCell ref="B88:B92"/>
    <mergeCell ref="C88:C92"/>
    <mergeCell ref="M88:M92"/>
    <mergeCell ref="N88:N92"/>
    <mergeCell ref="P88:P92"/>
    <mergeCell ref="Q98:Q102"/>
    <mergeCell ref="A103:A107"/>
    <mergeCell ref="B103:B107"/>
    <mergeCell ref="C103:C107"/>
    <mergeCell ref="M103:M107"/>
    <mergeCell ref="N103:N107"/>
    <mergeCell ref="P103:P107"/>
    <mergeCell ref="Q103:Q107"/>
    <mergeCell ref="A98:A102"/>
    <mergeCell ref="B98:B102"/>
    <mergeCell ref="C98:C102"/>
    <mergeCell ref="M98:M102"/>
    <mergeCell ref="N98:N102"/>
    <mergeCell ref="P98:P102"/>
    <mergeCell ref="Q108:Q112"/>
    <mergeCell ref="A113:A117"/>
    <mergeCell ref="B113:B117"/>
    <mergeCell ref="C113:C117"/>
    <mergeCell ref="M113:M117"/>
    <mergeCell ref="N113:N117"/>
    <mergeCell ref="P113:P117"/>
    <mergeCell ref="Q113:Q117"/>
    <mergeCell ref="A108:A112"/>
    <mergeCell ref="B108:B112"/>
    <mergeCell ref="C108:C112"/>
    <mergeCell ref="M108:M112"/>
    <mergeCell ref="N108:N112"/>
    <mergeCell ref="P108:P112"/>
    <mergeCell ref="Q118:Q122"/>
    <mergeCell ref="A123:A127"/>
    <mergeCell ref="B123:B127"/>
    <mergeCell ref="C123:C127"/>
    <mergeCell ref="M123:M127"/>
    <mergeCell ref="N123:N127"/>
    <mergeCell ref="P123:P127"/>
    <mergeCell ref="Q123:Q127"/>
    <mergeCell ref="A118:A122"/>
    <mergeCell ref="B118:B122"/>
    <mergeCell ref="C118:C122"/>
    <mergeCell ref="M118:M122"/>
    <mergeCell ref="N118:N122"/>
    <mergeCell ref="P118:P122"/>
    <mergeCell ref="Q128:Q132"/>
    <mergeCell ref="A133:A137"/>
    <mergeCell ref="B133:B137"/>
    <mergeCell ref="C133:C137"/>
    <mergeCell ref="M133:M137"/>
    <mergeCell ref="N133:N137"/>
    <mergeCell ref="P133:P137"/>
    <mergeCell ref="Q133:Q137"/>
    <mergeCell ref="A128:A132"/>
    <mergeCell ref="B128:B132"/>
    <mergeCell ref="C128:C132"/>
    <mergeCell ref="M128:M132"/>
    <mergeCell ref="N128:N132"/>
    <mergeCell ref="P128:P132"/>
    <mergeCell ref="Q138:Q142"/>
    <mergeCell ref="A143:A147"/>
    <mergeCell ref="B143:B147"/>
    <mergeCell ref="C143:C147"/>
    <mergeCell ref="M143:M147"/>
    <mergeCell ref="N143:N147"/>
    <mergeCell ref="P143:P147"/>
    <mergeCell ref="Q143:Q147"/>
    <mergeCell ref="A138:A142"/>
    <mergeCell ref="B138:B142"/>
    <mergeCell ref="C138:C142"/>
    <mergeCell ref="M138:M142"/>
    <mergeCell ref="N138:N142"/>
    <mergeCell ref="P138:P142"/>
    <mergeCell ref="Q148:Q152"/>
    <mergeCell ref="A153:A157"/>
    <mergeCell ref="B153:B157"/>
    <mergeCell ref="C153:C157"/>
    <mergeCell ref="M153:M157"/>
    <mergeCell ref="N153:N157"/>
    <mergeCell ref="P153:P157"/>
    <mergeCell ref="Q153:Q157"/>
    <mergeCell ref="A148:A152"/>
    <mergeCell ref="B148:B152"/>
    <mergeCell ref="C148:C152"/>
    <mergeCell ref="M148:M152"/>
    <mergeCell ref="N148:N152"/>
    <mergeCell ref="P148:P152"/>
    <mergeCell ref="Q158:Q162"/>
    <mergeCell ref="A163:A167"/>
    <mergeCell ref="B163:B167"/>
    <mergeCell ref="C163:C167"/>
    <mergeCell ref="M163:M167"/>
    <mergeCell ref="N163:N167"/>
    <mergeCell ref="P163:P167"/>
    <mergeCell ref="Q163:Q167"/>
    <mergeCell ref="A158:A162"/>
    <mergeCell ref="B158:B162"/>
    <mergeCell ref="C158:C162"/>
    <mergeCell ref="M158:M162"/>
    <mergeCell ref="N158:N162"/>
    <mergeCell ref="P158:P162"/>
    <mergeCell ref="Q168:Q172"/>
    <mergeCell ref="A173:A177"/>
    <mergeCell ref="B173:B177"/>
    <mergeCell ref="C173:C177"/>
    <mergeCell ref="M173:M177"/>
    <mergeCell ref="N173:N177"/>
    <mergeCell ref="P173:P177"/>
    <mergeCell ref="Q173:Q177"/>
    <mergeCell ref="A168:A172"/>
    <mergeCell ref="B168:B172"/>
    <mergeCell ref="C168:C172"/>
    <mergeCell ref="M168:M172"/>
    <mergeCell ref="N168:N172"/>
    <mergeCell ref="P168:P172"/>
    <mergeCell ref="Q178:Q182"/>
    <mergeCell ref="A183:A187"/>
    <mergeCell ref="B183:B187"/>
    <mergeCell ref="C183:C187"/>
    <mergeCell ref="M183:M187"/>
    <mergeCell ref="N183:N187"/>
    <mergeCell ref="P183:P187"/>
    <mergeCell ref="Q183:Q187"/>
    <mergeCell ref="A178:A182"/>
    <mergeCell ref="B178:B182"/>
    <mergeCell ref="C178:C182"/>
    <mergeCell ref="M178:M182"/>
    <mergeCell ref="N178:N182"/>
    <mergeCell ref="P178:P182"/>
    <mergeCell ref="Q188:Q192"/>
    <mergeCell ref="A193:A197"/>
    <mergeCell ref="B193:B197"/>
    <mergeCell ref="C193:C197"/>
    <mergeCell ref="M193:M197"/>
    <mergeCell ref="N193:N197"/>
    <mergeCell ref="P193:P197"/>
    <mergeCell ref="Q193:Q197"/>
    <mergeCell ref="A188:A192"/>
    <mergeCell ref="B188:B192"/>
    <mergeCell ref="C188:C192"/>
    <mergeCell ref="M188:M192"/>
    <mergeCell ref="N188:N192"/>
    <mergeCell ref="P188:P192"/>
  </mergeCells>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D22A8E-7028-4ABF-B97C-99EE5E75994F}">
  <dimension ref="A1:P45"/>
  <sheetViews>
    <sheetView workbookViewId="0">
      <selection activeCell="F2" sqref="F2"/>
    </sheetView>
  </sheetViews>
  <sheetFormatPr defaultRowHeight="13.2"/>
  <cols>
    <col min="3" max="3" width="27" customWidth="1"/>
    <col min="4" max="4" width="12" customWidth="1"/>
    <col min="5" max="5" width="10.33203125" customWidth="1"/>
    <col min="6" max="6" width="9.6640625" customWidth="1"/>
    <col min="7" max="7" width="12" customWidth="1"/>
    <col min="13" max="13" width="14" customWidth="1"/>
    <col min="15" max="15" width="9.109375" customWidth="1"/>
    <col min="16" max="16" width="64.88671875" customWidth="1"/>
  </cols>
  <sheetData>
    <row r="1" spans="1:16" ht="13.8">
      <c r="A1" s="155"/>
      <c r="B1" s="155"/>
      <c r="C1" s="155"/>
      <c r="D1" s="155"/>
      <c r="E1" s="156"/>
      <c r="F1" s="156"/>
      <c r="G1" s="156"/>
      <c r="H1" s="156"/>
      <c r="I1" s="156"/>
      <c r="J1" s="156"/>
      <c r="K1" s="156"/>
      <c r="L1" s="156"/>
      <c r="M1" s="156"/>
      <c r="N1" s="156"/>
      <c r="O1" s="156"/>
      <c r="P1" s="156"/>
    </row>
    <row r="2" spans="1:16" ht="31.2">
      <c r="A2" s="157" t="s">
        <v>359</v>
      </c>
      <c r="B2" s="158"/>
      <c r="C2" s="158"/>
      <c r="D2" s="158"/>
      <c r="E2" s="159"/>
      <c r="F2" s="160"/>
      <c r="G2" s="160"/>
      <c r="H2" s="160"/>
      <c r="I2" s="160"/>
      <c r="J2" s="160"/>
      <c r="K2" s="160"/>
      <c r="L2" s="160"/>
      <c r="M2" s="160"/>
      <c r="N2" s="160"/>
      <c r="O2" s="160"/>
      <c r="P2" s="160"/>
    </row>
    <row r="3" spans="1:16" ht="13.8">
      <c r="A3" s="162"/>
      <c r="B3" s="162"/>
      <c r="C3" s="162"/>
      <c r="D3" s="162"/>
      <c r="E3" s="163"/>
      <c r="F3" s="156"/>
      <c r="G3" s="156"/>
      <c r="H3" s="156"/>
      <c r="I3" s="156"/>
      <c r="J3" s="156"/>
      <c r="K3" s="156"/>
      <c r="L3" s="156"/>
      <c r="M3" s="156"/>
      <c r="N3" s="156"/>
      <c r="O3" s="156"/>
      <c r="P3" s="156"/>
    </row>
    <row r="4" spans="1:16" ht="13.8">
      <c r="A4" s="164"/>
      <c r="B4" s="155"/>
      <c r="C4" s="155"/>
      <c r="D4" s="155"/>
      <c r="E4" s="156"/>
      <c r="F4" s="156"/>
      <c r="G4" s="156"/>
      <c r="H4" s="156"/>
      <c r="I4" s="156"/>
      <c r="J4" s="156"/>
      <c r="K4" s="156"/>
      <c r="L4" s="156"/>
      <c r="M4" s="156"/>
      <c r="N4" s="156"/>
      <c r="O4" s="156"/>
      <c r="P4" s="156"/>
    </row>
    <row r="5" spans="1:16" ht="14.4" thickBot="1">
      <c r="A5" s="155"/>
      <c r="B5" s="155"/>
      <c r="C5" s="155"/>
      <c r="D5" s="155"/>
      <c r="E5" s="156"/>
      <c r="F5" s="156"/>
      <c r="G5" s="156"/>
      <c r="H5" s="156"/>
      <c r="I5" s="156"/>
      <c r="J5" s="156"/>
      <c r="K5" s="156"/>
      <c r="L5" s="156"/>
      <c r="M5" s="156"/>
      <c r="N5" s="156"/>
      <c r="O5" s="156"/>
      <c r="P5" s="156"/>
    </row>
    <row r="6" spans="1:16" ht="69">
      <c r="A6" s="724" t="s">
        <v>231</v>
      </c>
      <c r="B6" s="724" t="s">
        <v>164</v>
      </c>
      <c r="C6" s="725" t="s">
        <v>230</v>
      </c>
      <c r="D6" s="153" t="s">
        <v>217</v>
      </c>
      <c r="E6" s="153" t="s">
        <v>218</v>
      </c>
      <c r="F6" s="153" t="s">
        <v>219</v>
      </c>
      <c r="G6" s="153" t="s">
        <v>220</v>
      </c>
      <c r="H6" s="153" t="s">
        <v>221</v>
      </c>
      <c r="I6" s="153" t="s">
        <v>222</v>
      </c>
      <c r="J6" s="153" t="s">
        <v>223</v>
      </c>
      <c r="K6" s="153" t="s">
        <v>224</v>
      </c>
      <c r="L6" s="153" t="s">
        <v>333</v>
      </c>
      <c r="M6" s="153" t="s">
        <v>225</v>
      </c>
      <c r="N6" s="153" t="s">
        <v>226</v>
      </c>
      <c r="O6" s="153" t="s">
        <v>301</v>
      </c>
      <c r="P6" s="154" t="s">
        <v>417</v>
      </c>
    </row>
    <row r="7" spans="1:16" ht="13.8">
      <c r="A7" s="318">
        <v>1</v>
      </c>
      <c r="B7" s="329" t="s">
        <v>1</v>
      </c>
      <c r="C7" s="149" t="s">
        <v>3</v>
      </c>
      <c r="D7" s="323" t="s">
        <v>332</v>
      </c>
      <c r="E7" s="318" t="s">
        <v>332</v>
      </c>
      <c r="F7" s="318" t="s">
        <v>332</v>
      </c>
      <c r="G7" s="318" t="s">
        <v>332</v>
      </c>
      <c r="H7" s="318" t="s">
        <v>332</v>
      </c>
      <c r="I7" s="318" t="s">
        <v>332</v>
      </c>
      <c r="J7" s="318" t="s">
        <v>332</v>
      </c>
      <c r="K7" s="318">
        <v>1</v>
      </c>
      <c r="L7" s="318" t="s">
        <v>332</v>
      </c>
      <c r="M7" s="318" t="s">
        <v>332</v>
      </c>
      <c r="N7" s="318" t="s">
        <v>332</v>
      </c>
      <c r="O7" s="318" t="s">
        <v>332</v>
      </c>
      <c r="P7" s="325" t="s">
        <v>331</v>
      </c>
    </row>
    <row r="8" spans="1:16" ht="13.8">
      <c r="A8" s="320">
        <v>2</v>
      </c>
      <c r="B8" s="330" t="s">
        <v>13</v>
      </c>
      <c r="C8" s="260" t="s">
        <v>14</v>
      </c>
      <c r="D8" s="322">
        <v>1</v>
      </c>
      <c r="E8" s="320">
        <v>1</v>
      </c>
      <c r="F8" s="320" t="s">
        <v>332</v>
      </c>
      <c r="G8" s="320" t="s">
        <v>332</v>
      </c>
      <c r="H8" s="320" t="s">
        <v>332</v>
      </c>
      <c r="I8" s="320" t="s">
        <v>332</v>
      </c>
      <c r="J8" s="320" t="s">
        <v>332</v>
      </c>
      <c r="K8" s="320" t="s">
        <v>332</v>
      </c>
      <c r="L8" s="320" t="s">
        <v>332</v>
      </c>
      <c r="M8" s="320" t="s">
        <v>332</v>
      </c>
      <c r="N8" s="320" t="s">
        <v>332</v>
      </c>
      <c r="O8" s="320" t="s">
        <v>332</v>
      </c>
      <c r="P8" s="331" t="s">
        <v>331</v>
      </c>
    </row>
    <row r="9" spans="1:16" ht="13.8">
      <c r="A9" s="318">
        <v>3</v>
      </c>
      <c r="B9" s="329" t="s">
        <v>13</v>
      </c>
      <c r="C9" s="149" t="s">
        <v>19</v>
      </c>
      <c r="D9" s="323" t="s">
        <v>332</v>
      </c>
      <c r="E9" s="318" t="s">
        <v>332</v>
      </c>
      <c r="F9" s="318" t="s">
        <v>332</v>
      </c>
      <c r="G9" s="318" t="s">
        <v>332</v>
      </c>
      <c r="H9" s="318" t="s">
        <v>332</v>
      </c>
      <c r="I9" s="318" t="s">
        <v>332</v>
      </c>
      <c r="J9" s="318" t="s">
        <v>332</v>
      </c>
      <c r="K9" s="318" t="s">
        <v>332</v>
      </c>
      <c r="L9" s="318" t="s">
        <v>332</v>
      </c>
      <c r="M9" s="318" t="s">
        <v>332</v>
      </c>
      <c r="N9" s="318" t="s">
        <v>332</v>
      </c>
      <c r="O9" s="318">
        <v>1</v>
      </c>
      <c r="P9" s="325" t="s">
        <v>331</v>
      </c>
    </row>
    <row r="10" spans="1:16" ht="13.8">
      <c r="A10" s="320">
        <v>4</v>
      </c>
      <c r="B10" s="330" t="s">
        <v>23</v>
      </c>
      <c r="C10" s="260" t="s">
        <v>24</v>
      </c>
      <c r="D10" s="322">
        <v>1</v>
      </c>
      <c r="E10" s="320">
        <v>1</v>
      </c>
      <c r="F10" s="320">
        <v>1</v>
      </c>
      <c r="G10" s="320" t="s">
        <v>332</v>
      </c>
      <c r="H10" s="320">
        <v>1</v>
      </c>
      <c r="I10" s="320" t="s">
        <v>332</v>
      </c>
      <c r="J10" s="320" t="s">
        <v>332</v>
      </c>
      <c r="K10" s="320">
        <v>1</v>
      </c>
      <c r="L10" s="320">
        <v>1</v>
      </c>
      <c r="M10" s="320" t="s">
        <v>332</v>
      </c>
      <c r="N10" s="320">
        <v>1</v>
      </c>
      <c r="O10" s="320" t="s">
        <v>332</v>
      </c>
      <c r="P10" s="331" t="s">
        <v>331</v>
      </c>
    </row>
    <row r="11" spans="1:16" ht="13.8">
      <c r="A11" s="318">
        <v>5</v>
      </c>
      <c r="B11" s="329" t="s">
        <v>23</v>
      </c>
      <c r="C11" s="149" t="s">
        <v>27</v>
      </c>
      <c r="D11" s="323" t="s">
        <v>332</v>
      </c>
      <c r="E11" s="318">
        <v>1</v>
      </c>
      <c r="F11" s="318" t="s">
        <v>332</v>
      </c>
      <c r="G11" s="318" t="s">
        <v>332</v>
      </c>
      <c r="H11" s="318" t="s">
        <v>332</v>
      </c>
      <c r="I11" s="318" t="s">
        <v>332</v>
      </c>
      <c r="J11" s="318" t="s">
        <v>332</v>
      </c>
      <c r="K11" s="318" t="s">
        <v>332</v>
      </c>
      <c r="L11" s="318" t="s">
        <v>332</v>
      </c>
      <c r="M11" s="318" t="s">
        <v>332</v>
      </c>
      <c r="N11" s="318" t="s">
        <v>332</v>
      </c>
      <c r="O11" s="318" t="s">
        <v>332</v>
      </c>
      <c r="P11" s="325" t="s">
        <v>331</v>
      </c>
    </row>
    <row r="12" spans="1:16" ht="13.8">
      <c r="A12" s="320">
        <v>6</v>
      </c>
      <c r="B12" s="330" t="s">
        <v>28</v>
      </c>
      <c r="C12" s="260" t="s">
        <v>30</v>
      </c>
      <c r="D12" s="322">
        <v>1</v>
      </c>
      <c r="E12" s="320">
        <v>1</v>
      </c>
      <c r="F12" s="320">
        <v>1</v>
      </c>
      <c r="G12" s="320" t="s">
        <v>332</v>
      </c>
      <c r="H12" s="320" t="s">
        <v>332</v>
      </c>
      <c r="I12" s="320" t="s">
        <v>332</v>
      </c>
      <c r="J12" s="320" t="s">
        <v>332</v>
      </c>
      <c r="K12" s="320" t="s">
        <v>332</v>
      </c>
      <c r="L12" s="320">
        <v>1</v>
      </c>
      <c r="M12" s="320" t="s">
        <v>332</v>
      </c>
      <c r="N12" s="320" t="s">
        <v>332</v>
      </c>
      <c r="O12" s="320" t="s">
        <v>332</v>
      </c>
      <c r="P12" s="331" t="s">
        <v>331</v>
      </c>
    </row>
    <row r="13" spans="1:16" ht="13.8">
      <c r="A13" s="318">
        <v>7</v>
      </c>
      <c r="B13" s="329" t="s">
        <v>34</v>
      </c>
      <c r="C13" s="149" t="s">
        <v>35</v>
      </c>
      <c r="D13" s="323">
        <v>1</v>
      </c>
      <c r="E13" s="318">
        <v>1</v>
      </c>
      <c r="F13" s="318" t="s">
        <v>332</v>
      </c>
      <c r="G13" s="318">
        <v>1</v>
      </c>
      <c r="H13" s="318">
        <v>1</v>
      </c>
      <c r="I13" s="318">
        <v>1</v>
      </c>
      <c r="J13" s="318">
        <v>1</v>
      </c>
      <c r="K13" s="318">
        <v>1</v>
      </c>
      <c r="L13" s="318">
        <v>1</v>
      </c>
      <c r="M13" s="318" t="s">
        <v>332</v>
      </c>
      <c r="N13" s="318">
        <v>1</v>
      </c>
      <c r="O13" s="318" t="s">
        <v>332</v>
      </c>
      <c r="P13" s="325" t="s">
        <v>458</v>
      </c>
    </row>
    <row r="14" spans="1:16" ht="13.8">
      <c r="A14" s="320">
        <v>8</v>
      </c>
      <c r="B14" s="330" t="s">
        <v>38</v>
      </c>
      <c r="C14" s="260" t="s">
        <v>39</v>
      </c>
      <c r="D14" s="322" t="s">
        <v>332</v>
      </c>
      <c r="E14" s="320">
        <v>1</v>
      </c>
      <c r="F14" s="320">
        <v>1</v>
      </c>
      <c r="G14" s="320" t="s">
        <v>332</v>
      </c>
      <c r="H14" s="320" t="s">
        <v>332</v>
      </c>
      <c r="I14" s="320">
        <v>1</v>
      </c>
      <c r="J14" s="320" t="s">
        <v>332</v>
      </c>
      <c r="K14" s="320" t="s">
        <v>332</v>
      </c>
      <c r="L14" s="320" t="s">
        <v>332</v>
      </c>
      <c r="M14" s="320" t="s">
        <v>332</v>
      </c>
      <c r="N14" s="320" t="s">
        <v>332</v>
      </c>
      <c r="O14" s="320" t="s">
        <v>332</v>
      </c>
      <c r="P14" s="331" t="s">
        <v>331</v>
      </c>
    </row>
    <row r="15" spans="1:16" ht="13.8">
      <c r="A15" s="318">
        <v>9</v>
      </c>
      <c r="B15" s="329" t="s">
        <v>44</v>
      </c>
      <c r="C15" s="149" t="s">
        <v>45</v>
      </c>
      <c r="D15" s="323" t="s">
        <v>332</v>
      </c>
      <c r="E15" s="318">
        <v>1</v>
      </c>
      <c r="F15" s="318">
        <v>1</v>
      </c>
      <c r="G15" s="318" t="s">
        <v>332</v>
      </c>
      <c r="H15" s="318">
        <v>1</v>
      </c>
      <c r="I15" s="318">
        <v>1</v>
      </c>
      <c r="J15" s="318" t="s">
        <v>332</v>
      </c>
      <c r="K15" s="318" t="s">
        <v>332</v>
      </c>
      <c r="L15" s="318" t="s">
        <v>332</v>
      </c>
      <c r="M15" s="318" t="s">
        <v>332</v>
      </c>
      <c r="N15" s="318" t="s">
        <v>332</v>
      </c>
      <c r="O15" s="318" t="s">
        <v>332</v>
      </c>
      <c r="P15" s="325" t="s">
        <v>331</v>
      </c>
    </row>
    <row r="16" spans="1:16" ht="13.8">
      <c r="A16" s="320">
        <v>10</v>
      </c>
      <c r="B16" s="330" t="s">
        <v>48</v>
      </c>
      <c r="C16" s="260" t="s">
        <v>49</v>
      </c>
      <c r="D16" s="322" t="s">
        <v>332</v>
      </c>
      <c r="E16" s="320" t="s">
        <v>332</v>
      </c>
      <c r="F16" s="320">
        <v>1</v>
      </c>
      <c r="G16" s="320" t="s">
        <v>332</v>
      </c>
      <c r="H16" s="320">
        <v>1</v>
      </c>
      <c r="I16" s="320" t="s">
        <v>332</v>
      </c>
      <c r="J16" s="320">
        <v>1</v>
      </c>
      <c r="K16" s="320">
        <v>1</v>
      </c>
      <c r="L16" s="320" t="s">
        <v>332</v>
      </c>
      <c r="M16" s="320" t="s">
        <v>332</v>
      </c>
      <c r="N16" s="320" t="s">
        <v>332</v>
      </c>
      <c r="O16" s="320" t="s">
        <v>332</v>
      </c>
      <c r="P16" s="331" t="s">
        <v>331</v>
      </c>
    </row>
    <row r="17" spans="1:16" ht="13.8">
      <c r="A17" s="320">
        <v>11</v>
      </c>
      <c r="B17" s="330" t="s">
        <v>52</v>
      </c>
      <c r="C17" s="260" t="s">
        <v>53</v>
      </c>
      <c r="D17" s="322" t="s">
        <v>332</v>
      </c>
      <c r="E17" s="320">
        <v>1</v>
      </c>
      <c r="F17" s="320">
        <v>1</v>
      </c>
      <c r="G17" s="320">
        <v>1</v>
      </c>
      <c r="H17" s="320" t="s">
        <v>332</v>
      </c>
      <c r="I17" s="320" t="s">
        <v>332</v>
      </c>
      <c r="J17" s="320" t="s">
        <v>332</v>
      </c>
      <c r="K17" s="320" t="s">
        <v>332</v>
      </c>
      <c r="L17" s="320">
        <v>1</v>
      </c>
      <c r="M17" s="320" t="s">
        <v>332</v>
      </c>
      <c r="N17" s="320">
        <v>1</v>
      </c>
      <c r="O17" s="320" t="s">
        <v>332</v>
      </c>
      <c r="P17" s="331" t="s">
        <v>331</v>
      </c>
    </row>
    <row r="18" spans="1:16" ht="13.8">
      <c r="A18" s="320">
        <v>12</v>
      </c>
      <c r="B18" s="330" t="s">
        <v>57</v>
      </c>
      <c r="C18" s="260" t="s">
        <v>58</v>
      </c>
      <c r="D18" s="322" t="s">
        <v>332</v>
      </c>
      <c r="E18" s="320">
        <v>1</v>
      </c>
      <c r="F18" s="320" t="s">
        <v>332</v>
      </c>
      <c r="G18" s="320">
        <v>1</v>
      </c>
      <c r="H18" s="320" t="s">
        <v>332</v>
      </c>
      <c r="I18" s="320" t="s">
        <v>332</v>
      </c>
      <c r="J18" s="320" t="s">
        <v>332</v>
      </c>
      <c r="K18" s="320" t="s">
        <v>332</v>
      </c>
      <c r="L18" s="320" t="s">
        <v>332</v>
      </c>
      <c r="M18" s="320" t="s">
        <v>332</v>
      </c>
      <c r="N18" s="320" t="s">
        <v>332</v>
      </c>
      <c r="O18" s="320" t="s">
        <v>332</v>
      </c>
      <c r="P18" s="331" t="s">
        <v>331</v>
      </c>
    </row>
    <row r="19" spans="1:16" ht="13.8">
      <c r="A19" s="318">
        <v>13</v>
      </c>
      <c r="B19" s="329" t="s">
        <v>60</v>
      </c>
      <c r="C19" s="149" t="s">
        <v>61</v>
      </c>
      <c r="D19" s="533" t="s">
        <v>332</v>
      </c>
      <c r="E19" s="534" t="s">
        <v>332</v>
      </c>
      <c r="F19" s="534">
        <v>1</v>
      </c>
      <c r="G19" s="534" t="s">
        <v>332</v>
      </c>
      <c r="H19" s="534" t="s">
        <v>332</v>
      </c>
      <c r="I19" s="534" t="s">
        <v>332</v>
      </c>
      <c r="J19" s="534" t="s">
        <v>332</v>
      </c>
      <c r="K19" s="534" t="s">
        <v>332</v>
      </c>
      <c r="L19" s="534">
        <v>1</v>
      </c>
      <c r="M19" s="534" t="s">
        <v>332</v>
      </c>
      <c r="N19" s="534" t="s">
        <v>332</v>
      </c>
      <c r="O19" s="535" t="s">
        <v>332</v>
      </c>
      <c r="P19" s="536" t="s">
        <v>453</v>
      </c>
    </row>
    <row r="20" spans="1:16" ht="13.8">
      <c r="A20" s="320">
        <v>14</v>
      </c>
      <c r="B20" s="330" t="s">
        <v>64</v>
      </c>
      <c r="C20" s="260" t="s">
        <v>65</v>
      </c>
      <c r="D20" s="322" t="s">
        <v>332</v>
      </c>
      <c r="E20" s="320">
        <v>1</v>
      </c>
      <c r="F20" s="320">
        <v>1</v>
      </c>
      <c r="G20" s="320" t="s">
        <v>332</v>
      </c>
      <c r="H20" s="320">
        <v>1</v>
      </c>
      <c r="I20" s="320" t="s">
        <v>332</v>
      </c>
      <c r="J20" s="320" t="s">
        <v>332</v>
      </c>
      <c r="K20" s="320" t="s">
        <v>332</v>
      </c>
      <c r="L20" s="320" t="s">
        <v>332</v>
      </c>
      <c r="M20" s="320" t="s">
        <v>332</v>
      </c>
      <c r="N20" s="320">
        <v>1</v>
      </c>
      <c r="O20" s="320" t="s">
        <v>332</v>
      </c>
      <c r="P20" s="331" t="s">
        <v>331</v>
      </c>
    </row>
    <row r="21" spans="1:16" ht="13.8">
      <c r="A21" s="318">
        <v>15</v>
      </c>
      <c r="B21" s="329" t="s">
        <v>67</v>
      </c>
      <c r="C21" s="149" t="s">
        <v>68</v>
      </c>
      <c r="D21" s="323" t="s">
        <v>332</v>
      </c>
      <c r="E21" s="318">
        <v>1</v>
      </c>
      <c r="F21" s="318">
        <v>1</v>
      </c>
      <c r="G21" s="318">
        <v>1</v>
      </c>
      <c r="H21" s="318" t="s">
        <v>332</v>
      </c>
      <c r="I21" s="318">
        <v>1</v>
      </c>
      <c r="J21" s="318">
        <v>1</v>
      </c>
      <c r="K21" s="318" t="s">
        <v>332</v>
      </c>
      <c r="L21" s="318" t="s">
        <v>332</v>
      </c>
      <c r="M21" s="318" t="s">
        <v>332</v>
      </c>
      <c r="N21" s="318" t="s">
        <v>332</v>
      </c>
      <c r="O21" s="318" t="s">
        <v>332</v>
      </c>
      <c r="P21" s="325" t="s">
        <v>331</v>
      </c>
    </row>
    <row r="22" spans="1:16" ht="13.8">
      <c r="A22" s="320">
        <v>16</v>
      </c>
      <c r="B22" s="330" t="s">
        <v>72</v>
      </c>
      <c r="C22" s="260" t="s">
        <v>73</v>
      </c>
      <c r="D22" s="322" t="s">
        <v>332</v>
      </c>
      <c r="E22" s="320">
        <v>1</v>
      </c>
      <c r="F22" s="320">
        <v>1</v>
      </c>
      <c r="G22" s="320">
        <v>1</v>
      </c>
      <c r="H22" s="320" t="s">
        <v>332</v>
      </c>
      <c r="I22" s="320" t="s">
        <v>332</v>
      </c>
      <c r="J22" s="320" t="s">
        <v>332</v>
      </c>
      <c r="K22" s="320" t="s">
        <v>332</v>
      </c>
      <c r="L22" s="320" t="s">
        <v>332</v>
      </c>
      <c r="M22" s="320" t="s">
        <v>332</v>
      </c>
      <c r="N22" s="320" t="s">
        <v>332</v>
      </c>
      <c r="O22" s="320" t="s">
        <v>332</v>
      </c>
      <c r="P22" s="331" t="s">
        <v>331</v>
      </c>
    </row>
    <row r="23" spans="1:16" ht="27.6">
      <c r="A23" s="318">
        <v>17</v>
      </c>
      <c r="B23" s="329" t="s">
        <v>77</v>
      </c>
      <c r="C23" s="149" t="s">
        <v>78</v>
      </c>
      <c r="D23" s="323">
        <v>1</v>
      </c>
      <c r="E23" s="318">
        <v>1</v>
      </c>
      <c r="F23" s="318">
        <v>1</v>
      </c>
      <c r="G23" s="318">
        <v>1</v>
      </c>
      <c r="H23" s="318">
        <v>1</v>
      </c>
      <c r="I23" s="318">
        <v>1</v>
      </c>
      <c r="J23" s="318">
        <v>1</v>
      </c>
      <c r="K23" s="318">
        <v>1</v>
      </c>
      <c r="L23" s="318" t="s">
        <v>332</v>
      </c>
      <c r="M23" s="318" t="s">
        <v>332</v>
      </c>
      <c r="N23" s="318">
        <v>1</v>
      </c>
      <c r="O23" s="318" t="s">
        <v>332</v>
      </c>
      <c r="P23" s="328" t="s">
        <v>422</v>
      </c>
    </row>
    <row r="24" spans="1:16" ht="13.8">
      <c r="A24" s="320">
        <v>18</v>
      </c>
      <c r="B24" s="330" t="s">
        <v>81</v>
      </c>
      <c r="C24" s="260" t="s">
        <v>213</v>
      </c>
      <c r="D24" s="322" t="s">
        <v>332</v>
      </c>
      <c r="E24" s="320" t="s">
        <v>332</v>
      </c>
      <c r="F24" s="320">
        <v>1</v>
      </c>
      <c r="G24" s="320" t="s">
        <v>332</v>
      </c>
      <c r="H24" s="320" t="s">
        <v>332</v>
      </c>
      <c r="I24" s="320" t="s">
        <v>332</v>
      </c>
      <c r="J24" s="320" t="s">
        <v>332</v>
      </c>
      <c r="K24" s="320" t="s">
        <v>332</v>
      </c>
      <c r="L24" s="320" t="s">
        <v>332</v>
      </c>
      <c r="M24" s="320" t="s">
        <v>332</v>
      </c>
      <c r="N24" s="320" t="s">
        <v>332</v>
      </c>
      <c r="O24" s="320" t="s">
        <v>332</v>
      </c>
      <c r="P24" s="331" t="s">
        <v>331</v>
      </c>
    </row>
    <row r="25" spans="1:16" ht="12" customHeight="1">
      <c r="A25" s="318">
        <v>19</v>
      </c>
      <c r="B25" s="329" t="s">
        <v>85</v>
      </c>
      <c r="C25" s="149" t="s">
        <v>86</v>
      </c>
      <c r="D25" s="323" t="s">
        <v>332</v>
      </c>
      <c r="E25" s="318">
        <v>1</v>
      </c>
      <c r="F25" s="318">
        <v>1</v>
      </c>
      <c r="G25" s="318">
        <v>1</v>
      </c>
      <c r="H25" s="318" t="s">
        <v>332</v>
      </c>
      <c r="I25" s="318" t="s">
        <v>332</v>
      </c>
      <c r="J25" s="318" t="s">
        <v>332</v>
      </c>
      <c r="K25" s="318" t="s">
        <v>332</v>
      </c>
      <c r="L25" s="318" t="s">
        <v>332</v>
      </c>
      <c r="M25" s="318" t="s">
        <v>332</v>
      </c>
      <c r="N25" s="318" t="s">
        <v>332</v>
      </c>
      <c r="O25" s="318" t="s">
        <v>332</v>
      </c>
      <c r="P25" s="325" t="s">
        <v>331</v>
      </c>
    </row>
    <row r="26" spans="1:16" ht="13.8">
      <c r="A26" s="320">
        <v>20</v>
      </c>
      <c r="B26" s="330" t="s">
        <v>89</v>
      </c>
      <c r="C26" s="260" t="s">
        <v>90</v>
      </c>
      <c r="D26" s="322" t="s">
        <v>332</v>
      </c>
      <c r="E26" s="320" t="s">
        <v>332</v>
      </c>
      <c r="F26" s="320">
        <v>1</v>
      </c>
      <c r="G26" s="320" t="s">
        <v>332</v>
      </c>
      <c r="H26" s="320">
        <v>1</v>
      </c>
      <c r="I26" s="320">
        <v>1</v>
      </c>
      <c r="J26" s="320" t="s">
        <v>332</v>
      </c>
      <c r="K26" s="320">
        <v>1</v>
      </c>
      <c r="L26" s="320">
        <v>1</v>
      </c>
      <c r="M26" s="320" t="s">
        <v>332</v>
      </c>
      <c r="N26" s="320">
        <v>1</v>
      </c>
      <c r="O26" s="320" t="s">
        <v>332</v>
      </c>
      <c r="P26" s="331" t="s">
        <v>331</v>
      </c>
    </row>
    <row r="27" spans="1:16" ht="27.6">
      <c r="A27" s="318">
        <v>21</v>
      </c>
      <c r="B27" s="329" t="s">
        <v>89</v>
      </c>
      <c r="C27" s="149" t="s">
        <v>93</v>
      </c>
      <c r="D27" s="560" t="s">
        <v>332</v>
      </c>
      <c r="E27" s="561">
        <v>1</v>
      </c>
      <c r="F27" s="561" t="s">
        <v>332</v>
      </c>
      <c r="G27" s="561">
        <v>1</v>
      </c>
      <c r="H27" s="561" t="s">
        <v>332</v>
      </c>
      <c r="I27" s="561">
        <v>1</v>
      </c>
      <c r="J27" s="561" t="s">
        <v>332</v>
      </c>
      <c r="K27" s="561" t="s">
        <v>332</v>
      </c>
      <c r="L27" s="561" t="s">
        <v>332</v>
      </c>
      <c r="M27" s="561" t="s">
        <v>332</v>
      </c>
      <c r="N27" s="561" t="s">
        <v>332</v>
      </c>
      <c r="O27" s="562" t="s">
        <v>332</v>
      </c>
      <c r="P27" s="563" t="s">
        <v>334</v>
      </c>
    </row>
    <row r="28" spans="1:16" ht="13.8">
      <c r="A28" s="320">
        <v>22</v>
      </c>
      <c r="B28" s="330" t="s">
        <v>158</v>
      </c>
      <c r="C28" s="260" t="s">
        <v>160</v>
      </c>
      <c r="D28" s="322" t="s">
        <v>332</v>
      </c>
      <c r="E28" s="320">
        <v>1</v>
      </c>
      <c r="F28" s="320">
        <v>1</v>
      </c>
      <c r="G28" s="320">
        <v>1</v>
      </c>
      <c r="H28" s="320" t="s">
        <v>332</v>
      </c>
      <c r="I28" s="320">
        <v>1</v>
      </c>
      <c r="J28" s="320" t="s">
        <v>332</v>
      </c>
      <c r="K28" s="320" t="s">
        <v>332</v>
      </c>
      <c r="L28" s="320" t="s">
        <v>332</v>
      </c>
      <c r="M28" s="320" t="s">
        <v>332</v>
      </c>
      <c r="N28" s="320" t="s">
        <v>332</v>
      </c>
      <c r="O28" s="320" t="s">
        <v>332</v>
      </c>
      <c r="P28" s="331" t="s">
        <v>331</v>
      </c>
    </row>
    <row r="29" spans="1:16" ht="13.8">
      <c r="A29" s="318">
        <v>23</v>
      </c>
      <c r="B29" s="329" t="s">
        <v>98</v>
      </c>
      <c r="C29" s="149" t="s">
        <v>228</v>
      </c>
      <c r="D29" s="323" t="s">
        <v>332</v>
      </c>
      <c r="E29" s="318">
        <v>1</v>
      </c>
      <c r="F29" s="318">
        <v>1</v>
      </c>
      <c r="G29" s="318" t="s">
        <v>332</v>
      </c>
      <c r="H29" s="318" t="s">
        <v>332</v>
      </c>
      <c r="I29" s="318" t="s">
        <v>332</v>
      </c>
      <c r="J29" s="318" t="s">
        <v>332</v>
      </c>
      <c r="K29" s="318" t="s">
        <v>332</v>
      </c>
      <c r="L29" s="318" t="s">
        <v>332</v>
      </c>
      <c r="M29" s="318" t="s">
        <v>332</v>
      </c>
      <c r="N29" s="318" t="s">
        <v>332</v>
      </c>
      <c r="O29" s="318" t="s">
        <v>332</v>
      </c>
      <c r="P29" s="325" t="s">
        <v>331</v>
      </c>
    </row>
    <row r="30" spans="1:16" ht="13.8">
      <c r="A30" s="321">
        <v>24</v>
      </c>
      <c r="B30" s="332" t="s">
        <v>100</v>
      </c>
      <c r="C30" s="150" t="s">
        <v>101</v>
      </c>
      <c r="D30" s="333" t="s">
        <v>332</v>
      </c>
      <c r="E30" s="321">
        <v>1</v>
      </c>
      <c r="F30" s="321">
        <v>1</v>
      </c>
      <c r="G30" s="321" t="s">
        <v>332</v>
      </c>
      <c r="H30" s="321" t="s">
        <v>332</v>
      </c>
      <c r="I30" s="321" t="s">
        <v>332</v>
      </c>
      <c r="J30" s="321" t="s">
        <v>332</v>
      </c>
      <c r="K30" s="321" t="s">
        <v>332</v>
      </c>
      <c r="L30" s="321" t="s">
        <v>332</v>
      </c>
      <c r="M30" s="321" t="s">
        <v>332</v>
      </c>
      <c r="N30" s="321" t="s">
        <v>332</v>
      </c>
      <c r="O30" s="321" t="s">
        <v>332</v>
      </c>
      <c r="P30" s="334" t="s">
        <v>331</v>
      </c>
    </row>
    <row r="31" spans="1:16" ht="13.8">
      <c r="A31" s="318">
        <v>25</v>
      </c>
      <c r="B31" s="329" t="s">
        <v>103</v>
      </c>
      <c r="C31" s="149" t="s">
        <v>104</v>
      </c>
      <c r="D31" s="323" t="s">
        <v>332</v>
      </c>
      <c r="E31" s="318" t="s">
        <v>332</v>
      </c>
      <c r="F31" s="318">
        <v>1</v>
      </c>
      <c r="G31" s="318" t="s">
        <v>332</v>
      </c>
      <c r="H31" s="318" t="s">
        <v>332</v>
      </c>
      <c r="I31" s="745">
        <v>1</v>
      </c>
      <c r="J31" s="318" t="s">
        <v>332</v>
      </c>
      <c r="K31" s="318" t="s">
        <v>332</v>
      </c>
      <c r="L31" s="318" t="s">
        <v>332</v>
      </c>
      <c r="M31" s="318" t="s">
        <v>332</v>
      </c>
      <c r="N31" s="318" t="s">
        <v>332</v>
      </c>
      <c r="O31" s="318" t="s">
        <v>332</v>
      </c>
      <c r="P31" s="325" t="s">
        <v>428</v>
      </c>
    </row>
    <row r="32" spans="1:16" ht="13.8">
      <c r="A32" s="319">
        <v>26</v>
      </c>
      <c r="B32" s="335" t="s">
        <v>107</v>
      </c>
      <c r="C32" s="336" t="s">
        <v>108</v>
      </c>
      <c r="D32" s="324" t="s">
        <v>332</v>
      </c>
      <c r="E32" s="319">
        <v>1</v>
      </c>
      <c r="F32" s="319">
        <v>1</v>
      </c>
      <c r="G32" s="319" t="s">
        <v>332</v>
      </c>
      <c r="H32" s="319">
        <v>1</v>
      </c>
      <c r="I32" s="319" t="s">
        <v>332</v>
      </c>
      <c r="J32" s="319" t="s">
        <v>332</v>
      </c>
      <c r="K32" s="319" t="s">
        <v>332</v>
      </c>
      <c r="L32" s="319" t="s">
        <v>332</v>
      </c>
      <c r="M32" s="319" t="s">
        <v>332</v>
      </c>
      <c r="N32" s="319" t="s">
        <v>332</v>
      </c>
      <c r="O32" s="319" t="s">
        <v>332</v>
      </c>
      <c r="P32" s="337" t="s">
        <v>331</v>
      </c>
    </row>
    <row r="33" spans="1:16" ht="27.6">
      <c r="A33" s="318">
        <v>27</v>
      </c>
      <c r="B33" s="329" t="s">
        <v>110</v>
      </c>
      <c r="C33" s="149" t="s">
        <v>227</v>
      </c>
      <c r="D33" s="323" t="s">
        <v>332</v>
      </c>
      <c r="E33" s="318">
        <v>1</v>
      </c>
      <c r="F33" s="318">
        <v>1</v>
      </c>
      <c r="G33" s="318">
        <v>1</v>
      </c>
      <c r="H33" s="318" t="s">
        <v>332</v>
      </c>
      <c r="I33" s="318" t="s">
        <v>332</v>
      </c>
      <c r="J33" s="318" t="s">
        <v>332</v>
      </c>
      <c r="K33" s="318" t="s">
        <v>332</v>
      </c>
      <c r="L33" s="318">
        <v>1</v>
      </c>
      <c r="M33" s="318" t="s">
        <v>332</v>
      </c>
      <c r="N33" s="318">
        <v>1</v>
      </c>
      <c r="O33" s="318" t="s">
        <v>332</v>
      </c>
      <c r="P33" s="325" t="s">
        <v>459</v>
      </c>
    </row>
    <row r="34" spans="1:16" ht="27.6">
      <c r="A34" s="320">
        <v>28</v>
      </c>
      <c r="B34" s="330" t="s">
        <v>113</v>
      </c>
      <c r="C34" s="541" t="s">
        <v>114</v>
      </c>
      <c r="D34" s="542">
        <v>1</v>
      </c>
      <c r="E34" s="543">
        <v>1</v>
      </c>
      <c r="F34" s="543">
        <v>1</v>
      </c>
      <c r="G34" s="543" t="s">
        <v>332</v>
      </c>
      <c r="H34" s="543">
        <v>1</v>
      </c>
      <c r="I34" s="543">
        <v>1</v>
      </c>
      <c r="J34" s="543" t="s">
        <v>332</v>
      </c>
      <c r="K34" s="543" t="s">
        <v>332</v>
      </c>
      <c r="L34" s="543" t="s">
        <v>332</v>
      </c>
      <c r="M34" s="543" t="s">
        <v>332</v>
      </c>
      <c r="N34" s="543" t="s">
        <v>332</v>
      </c>
      <c r="O34" s="544" t="s">
        <v>332</v>
      </c>
      <c r="P34" s="545" t="s">
        <v>335</v>
      </c>
    </row>
    <row r="35" spans="1:16" ht="13.8">
      <c r="A35" s="318">
        <v>29</v>
      </c>
      <c r="B35" s="329" t="s">
        <v>118</v>
      </c>
      <c r="C35" s="149" t="s">
        <v>119</v>
      </c>
      <c r="D35" s="323" t="s">
        <v>332</v>
      </c>
      <c r="E35" s="318">
        <v>1</v>
      </c>
      <c r="F35" s="318">
        <v>1</v>
      </c>
      <c r="G35" s="318">
        <v>1</v>
      </c>
      <c r="H35" s="318" t="s">
        <v>332</v>
      </c>
      <c r="I35" s="318" t="s">
        <v>332</v>
      </c>
      <c r="J35" s="318" t="s">
        <v>332</v>
      </c>
      <c r="K35" s="318" t="s">
        <v>332</v>
      </c>
      <c r="L35" s="318" t="s">
        <v>332</v>
      </c>
      <c r="M35" s="318" t="s">
        <v>332</v>
      </c>
      <c r="N35" s="318">
        <v>1</v>
      </c>
      <c r="O35" s="318" t="s">
        <v>332</v>
      </c>
      <c r="P35" s="325" t="s">
        <v>331</v>
      </c>
    </row>
    <row r="36" spans="1:16" ht="13.8">
      <c r="A36" s="320">
        <v>30</v>
      </c>
      <c r="B36" s="330" t="s">
        <v>122</v>
      </c>
      <c r="C36" s="260" t="s">
        <v>123</v>
      </c>
      <c r="D36" s="322" t="s">
        <v>332</v>
      </c>
      <c r="E36" s="320" t="s">
        <v>332</v>
      </c>
      <c r="F36" s="320">
        <v>1</v>
      </c>
      <c r="G36" s="320" t="s">
        <v>332</v>
      </c>
      <c r="H36" s="320" t="s">
        <v>332</v>
      </c>
      <c r="I36" s="320">
        <v>1</v>
      </c>
      <c r="J36" s="320" t="s">
        <v>332</v>
      </c>
      <c r="K36" s="320" t="s">
        <v>332</v>
      </c>
      <c r="L36" s="320" t="s">
        <v>332</v>
      </c>
      <c r="M36" s="320" t="s">
        <v>332</v>
      </c>
      <c r="N36" s="320" t="s">
        <v>332</v>
      </c>
      <c r="O36" s="320" t="s">
        <v>332</v>
      </c>
      <c r="P36" s="331" t="s">
        <v>331</v>
      </c>
    </row>
    <row r="37" spans="1:16" ht="13.8">
      <c r="A37" s="318">
        <v>31</v>
      </c>
      <c r="B37" s="329" t="s">
        <v>124</v>
      </c>
      <c r="C37" s="149" t="s">
        <v>125</v>
      </c>
      <c r="D37" s="323">
        <v>1</v>
      </c>
      <c r="E37" s="318">
        <v>1</v>
      </c>
      <c r="F37" s="318">
        <v>1</v>
      </c>
      <c r="G37" s="318" t="s">
        <v>332</v>
      </c>
      <c r="H37" s="318">
        <v>1</v>
      </c>
      <c r="I37" s="318" t="s">
        <v>332</v>
      </c>
      <c r="J37" s="318" t="s">
        <v>332</v>
      </c>
      <c r="K37" s="318" t="s">
        <v>332</v>
      </c>
      <c r="L37" s="318" t="s">
        <v>332</v>
      </c>
      <c r="M37" s="318" t="s">
        <v>332</v>
      </c>
      <c r="N37" s="318" t="s">
        <v>332</v>
      </c>
      <c r="O37" s="318" t="s">
        <v>332</v>
      </c>
      <c r="P37" s="325" t="s">
        <v>331</v>
      </c>
    </row>
    <row r="38" spans="1:16" ht="13.8">
      <c r="A38" s="320">
        <v>32</v>
      </c>
      <c r="B38" s="330" t="s">
        <v>127</v>
      </c>
      <c r="C38" s="260" t="s">
        <v>128</v>
      </c>
      <c r="D38" s="322">
        <v>1</v>
      </c>
      <c r="E38" s="320">
        <v>1</v>
      </c>
      <c r="F38" s="320">
        <v>1</v>
      </c>
      <c r="G38" s="320">
        <v>1</v>
      </c>
      <c r="H38" s="320">
        <v>1</v>
      </c>
      <c r="I38" s="320">
        <v>1</v>
      </c>
      <c r="J38" s="320">
        <v>1</v>
      </c>
      <c r="K38" s="320">
        <v>1</v>
      </c>
      <c r="L38" s="320">
        <v>1</v>
      </c>
      <c r="M38" s="320" t="s">
        <v>332</v>
      </c>
      <c r="N38" s="320" t="s">
        <v>332</v>
      </c>
      <c r="O38" s="320" t="s">
        <v>332</v>
      </c>
      <c r="P38" s="331" t="s">
        <v>331</v>
      </c>
    </row>
    <row r="39" spans="1:16" ht="13.8">
      <c r="A39" s="318">
        <v>33</v>
      </c>
      <c r="B39" s="329" t="s">
        <v>133</v>
      </c>
      <c r="C39" s="532" t="s">
        <v>134</v>
      </c>
      <c r="D39" s="533" t="s">
        <v>332</v>
      </c>
      <c r="E39" s="534">
        <v>1</v>
      </c>
      <c r="F39" s="534">
        <v>1</v>
      </c>
      <c r="G39" s="534" t="s">
        <v>332</v>
      </c>
      <c r="H39" s="534" t="s">
        <v>332</v>
      </c>
      <c r="I39" s="534" t="s">
        <v>332</v>
      </c>
      <c r="J39" s="534" t="s">
        <v>332</v>
      </c>
      <c r="K39" s="534" t="s">
        <v>332</v>
      </c>
      <c r="L39" s="534" t="s">
        <v>332</v>
      </c>
      <c r="M39" s="534" t="s">
        <v>332</v>
      </c>
      <c r="N39" s="534">
        <v>1</v>
      </c>
      <c r="O39" s="535" t="s">
        <v>332</v>
      </c>
      <c r="P39" s="536" t="s">
        <v>331</v>
      </c>
    </row>
    <row r="40" spans="1:16" ht="27.6">
      <c r="A40" s="320">
        <v>34</v>
      </c>
      <c r="B40" s="330" t="s">
        <v>137</v>
      </c>
      <c r="C40" s="260" t="s">
        <v>138</v>
      </c>
      <c r="D40" s="322" t="s">
        <v>332</v>
      </c>
      <c r="E40" s="320">
        <v>1</v>
      </c>
      <c r="F40" s="320">
        <v>1</v>
      </c>
      <c r="G40" s="320">
        <v>1</v>
      </c>
      <c r="H40" s="320" t="s">
        <v>332</v>
      </c>
      <c r="I40" s="320">
        <v>1</v>
      </c>
      <c r="J40" s="320" t="s">
        <v>332</v>
      </c>
      <c r="K40" s="320" t="s">
        <v>332</v>
      </c>
      <c r="L40" s="320" t="s">
        <v>332</v>
      </c>
      <c r="M40" s="320" t="s">
        <v>332</v>
      </c>
      <c r="N40" s="320" t="s">
        <v>332</v>
      </c>
      <c r="O40" s="320" t="s">
        <v>332</v>
      </c>
      <c r="P40" s="331" t="s">
        <v>454</v>
      </c>
    </row>
    <row r="41" spans="1:16" ht="13.8">
      <c r="A41" s="318">
        <v>35</v>
      </c>
      <c r="B41" s="329" t="s">
        <v>141</v>
      </c>
      <c r="C41" s="149" t="s">
        <v>142</v>
      </c>
      <c r="D41" s="323" t="s">
        <v>332</v>
      </c>
      <c r="E41" s="318" t="s">
        <v>332</v>
      </c>
      <c r="F41" s="318">
        <v>1</v>
      </c>
      <c r="G41" s="318" t="s">
        <v>332</v>
      </c>
      <c r="H41" s="318" t="s">
        <v>332</v>
      </c>
      <c r="I41" s="318">
        <v>1</v>
      </c>
      <c r="J41" s="318" t="s">
        <v>332</v>
      </c>
      <c r="K41" s="318" t="s">
        <v>332</v>
      </c>
      <c r="L41" s="318" t="s">
        <v>332</v>
      </c>
      <c r="M41" s="318" t="s">
        <v>332</v>
      </c>
      <c r="N41" s="318" t="s">
        <v>332</v>
      </c>
      <c r="O41" s="318" t="s">
        <v>332</v>
      </c>
      <c r="P41" s="325" t="s">
        <v>331</v>
      </c>
    </row>
    <row r="42" spans="1:16" ht="102" customHeight="1">
      <c r="A42" s="321">
        <v>36</v>
      </c>
      <c r="B42" s="332" t="s">
        <v>145</v>
      </c>
      <c r="C42" s="150" t="s">
        <v>146</v>
      </c>
      <c r="D42" s="333">
        <v>1</v>
      </c>
      <c r="E42" s="321">
        <v>1</v>
      </c>
      <c r="F42" s="321" t="s">
        <v>332</v>
      </c>
      <c r="G42" s="321">
        <v>1</v>
      </c>
      <c r="H42" s="321" t="s">
        <v>332</v>
      </c>
      <c r="I42" s="321" t="s">
        <v>332</v>
      </c>
      <c r="J42" s="321" t="s">
        <v>332</v>
      </c>
      <c r="K42" s="321" t="s">
        <v>332</v>
      </c>
      <c r="L42" s="321">
        <v>1</v>
      </c>
      <c r="M42" s="321" t="s">
        <v>332</v>
      </c>
      <c r="N42" s="321" t="s">
        <v>332</v>
      </c>
      <c r="O42" s="321" t="s">
        <v>332</v>
      </c>
      <c r="P42" s="334" t="s">
        <v>460</v>
      </c>
    </row>
    <row r="43" spans="1:16" ht="13.8">
      <c r="A43" s="318">
        <v>37</v>
      </c>
      <c r="B43" s="329" t="s">
        <v>149</v>
      </c>
      <c r="C43" s="149" t="s">
        <v>150</v>
      </c>
      <c r="D43" s="323" t="s">
        <v>332</v>
      </c>
      <c r="E43" s="318">
        <v>1</v>
      </c>
      <c r="F43" s="318">
        <v>1</v>
      </c>
      <c r="G43" s="318">
        <v>1</v>
      </c>
      <c r="H43" s="318" t="s">
        <v>332</v>
      </c>
      <c r="I43" s="318">
        <v>1</v>
      </c>
      <c r="J43" s="318" t="s">
        <v>332</v>
      </c>
      <c r="K43" s="318" t="s">
        <v>332</v>
      </c>
      <c r="L43" s="318">
        <v>1</v>
      </c>
      <c r="M43" s="318" t="s">
        <v>332</v>
      </c>
      <c r="N43" s="318" t="s">
        <v>332</v>
      </c>
      <c r="O43" s="318" t="s">
        <v>332</v>
      </c>
      <c r="P43" s="325" t="s">
        <v>331</v>
      </c>
    </row>
    <row r="44" spans="1:16" ht="41.4">
      <c r="A44" s="320">
        <v>38</v>
      </c>
      <c r="B44" s="330" t="s">
        <v>154</v>
      </c>
      <c r="C44" s="260" t="s">
        <v>155</v>
      </c>
      <c r="D44" s="322" t="s">
        <v>332</v>
      </c>
      <c r="E44" s="320">
        <v>1</v>
      </c>
      <c r="F44" s="320" t="s">
        <v>332</v>
      </c>
      <c r="G44" s="320" t="s">
        <v>332</v>
      </c>
      <c r="H44" s="320" t="s">
        <v>332</v>
      </c>
      <c r="I44" s="320" t="s">
        <v>332</v>
      </c>
      <c r="J44" s="320">
        <v>1</v>
      </c>
      <c r="K44" s="320">
        <v>1</v>
      </c>
      <c r="L44" s="320">
        <v>1</v>
      </c>
      <c r="M44" s="320" t="s">
        <v>332</v>
      </c>
      <c r="N44" s="320">
        <v>1</v>
      </c>
      <c r="O44" s="320" t="s">
        <v>332</v>
      </c>
      <c r="P44" s="331" t="s">
        <v>390</v>
      </c>
    </row>
    <row r="45" spans="1:16" ht="13.8">
      <c r="C45" s="739" t="s">
        <v>161</v>
      </c>
      <c r="D45" s="740">
        <f>SUM(D7:D44)</f>
        <v>9</v>
      </c>
      <c r="E45" s="740">
        <f t="shared" ref="E45:O45" si="0">SUM(E7:E44)</f>
        <v>29</v>
      </c>
      <c r="F45" s="740">
        <f t="shared" si="0"/>
        <v>29</v>
      </c>
      <c r="G45" s="740">
        <f t="shared" si="0"/>
        <v>15</v>
      </c>
      <c r="H45" s="740">
        <f t="shared" si="0"/>
        <v>11</v>
      </c>
      <c r="I45" s="740">
        <f t="shared" si="0"/>
        <v>15</v>
      </c>
      <c r="J45" s="740">
        <f t="shared" si="0"/>
        <v>6</v>
      </c>
      <c r="K45" s="740">
        <f t="shared" si="0"/>
        <v>8</v>
      </c>
      <c r="L45" s="740">
        <f t="shared" si="0"/>
        <v>11</v>
      </c>
      <c r="M45" s="740">
        <f t="shared" si="0"/>
        <v>0</v>
      </c>
      <c r="N45" s="740">
        <f t="shared" si="0"/>
        <v>10</v>
      </c>
      <c r="O45" s="740">
        <f t="shared" si="0"/>
        <v>1</v>
      </c>
    </row>
  </sheetData>
  <pageMargins left="0.7" right="0.7" top="0.75" bottom="0.75" header="0.3" footer="0.3"/>
  <pageSetup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CF933682D644544EB02D4B7EC1D30091" ma:contentTypeVersion="12" ma:contentTypeDescription="Create a new document." ma:contentTypeScope="" ma:versionID="e0a74001ba4e9baefa5c47dc5f41fbe0">
  <xsd:schema xmlns:xsd="http://www.w3.org/2001/XMLSchema" xmlns:xs="http://www.w3.org/2001/XMLSchema" xmlns:p="http://schemas.microsoft.com/office/2006/metadata/properties" xmlns:ns2="5dd7d9a2-19fe-4da7-b1b5-7993cafc840d" xmlns:ns3="57ee3a66-b82c-4b3c-91e1-749e7191f455" targetNamespace="http://schemas.microsoft.com/office/2006/metadata/properties" ma:root="true" ma:fieldsID="f8407de69e0d7db379f4434ef1a00c5e" ns2:_="" ns3:_="">
    <xsd:import namespace="5dd7d9a2-19fe-4da7-b1b5-7993cafc840d"/>
    <xsd:import namespace="57ee3a66-b82c-4b3c-91e1-749e7191f455"/>
    <xsd:element name="properties">
      <xsd:complexType>
        <xsd:sequence>
          <xsd:element name="documentManagement">
            <xsd:complexType>
              <xsd:all>
                <xsd:element ref="ns2:SharedWithUsers" minOccurs="0"/>
                <xsd:element ref="ns2:SharingHintHash"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dd7d9a2-19fe-4da7-b1b5-7993cafc840d"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9" nillable="true" ma:displayName="Sharing Hint Hash" ma:internalName="SharingHintHash" ma:readOnly="true">
      <xsd:simpleType>
        <xsd:restriction base="dms:Text"/>
      </xsd:simpleType>
    </xsd:element>
    <xsd:element name="SharedWithDetails" ma:index="10"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7ee3a66-b82c-4b3c-91e1-749e7191f455"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E558954-7DB8-4988-BA95-3D1BFF27E16A}">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14BEF856-FDA6-488F-ABAB-E12033B51BD7}">
  <ds:schemaRefs>
    <ds:schemaRef ds:uri="http://schemas.microsoft.com/DataMashup"/>
  </ds:schemaRefs>
</ds:datastoreItem>
</file>

<file path=customXml/itemProps3.xml><?xml version="1.0" encoding="utf-8"?>
<ds:datastoreItem xmlns:ds="http://schemas.openxmlformats.org/officeDocument/2006/customXml" ds:itemID="{7650777B-68E1-430B-BD85-C8089DD6103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dd7d9a2-19fe-4da7-b1b5-7993cafc840d"/>
    <ds:schemaRef ds:uri="57ee3a66-b82c-4b3c-91e1-749e7191f45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DB6415F-CCFE-40C8-88D3-B618F0A3207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8</vt:i4>
      </vt:variant>
    </vt:vector>
  </HeadingPairs>
  <TitlesOfParts>
    <vt:vector size="8" baseType="lpstr">
      <vt:lpstr>1. General Information</vt:lpstr>
      <vt:lpstr>2. Governance</vt:lpstr>
      <vt:lpstr>3. Participants</vt:lpstr>
      <vt:lpstr>4. Revenues</vt:lpstr>
      <vt:lpstr>5. Custody 2018</vt:lpstr>
      <vt:lpstr>6. Corporate actions</vt:lpstr>
      <vt:lpstr>7. Financial Instr. &amp; accounts</vt:lpstr>
      <vt:lpstr>8. Services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Irina Bussoli</cp:lastModifiedBy>
  <dcterms:created xsi:type="dcterms:W3CDTF">2020-05-04T12:44:54Z</dcterms:created>
  <dcterms:modified xsi:type="dcterms:W3CDTF">2021-01-28T19:00:37Z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119c9c6-c312-493f-bc91-1871f81047af_Enabled">
    <vt:lpwstr>True</vt:lpwstr>
  </property>
  <property fmtid="{D5CDD505-2E9C-101B-9397-08002B2CF9AE}" pid="3" name="MSIP_Label_a119c9c6-c312-493f-bc91-1871f81047af_SiteId">
    <vt:lpwstr>faac5f16-6c6a-4379-bf59-205b22f007ec</vt:lpwstr>
  </property>
  <property fmtid="{D5CDD505-2E9C-101B-9397-08002B2CF9AE}" pid="4" name="MSIP_Label_a119c9c6-c312-493f-bc91-1871f81047af_Owner">
    <vt:lpwstr>ialvarez@grupobme.es</vt:lpwstr>
  </property>
  <property fmtid="{D5CDD505-2E9C-101B-9397-08002B2CF9AE}" pid="5" name="MSIP_Label_a119c9c6-c312-493f-bc91-1871f81047af_SetDate">
    <vt:lpwstr>2020-06-01T14:06:32.6618055Z</vt:lpwstr>
  </property>
  <property fmtid="{D5CDD505-2E9C-101B-9397-08002B2CF9AE}" pid="6" name="MSIP_Label_a119c9c6-c312-493f-bc91-1871f81047af_Name">
    <vt:lpwstr>Internal</vt:lpwstr>
  </property>
  <property fmtid="{D5CDD505-2E9C-101B-9397-08002B2CF9AE}" pid="7" name="MSIP_Label_a119c9c6-c312-493f-bc91-1871f81047af_Application">
    <vt:lpwstr>Microsoft Azure Information Protection</vt:lpwstr>
  </property>
  <property fmtid="{D5CDD505-2E9C-101B-9397-08002B2CF9AE}" pid="8" name="MSIP_Label_a119c9c6-c312-493f-bc91-1871f81047af_ActionId">
    <vt:lpwstr>561ad5b2-aadd-4666-8792-cd5d00f06ab6</vt:lpwstr>
  </property>
  <property fmtid="{D5CDD505-2E9C-101B-9397-08002B2CF9AE}" pid="9" name="MSIP_Label_a119c9c6-c312-493f-bc91-1871f81047af_Extended_MSFT_Method">
    <vt:lpwstr>Automatic</vt:lpwstr>
  </property>
  <property fmtid="{D5CDD505-2E9C-101B-9397-08002B2CF9AE}" pid="10" name="Sensitivity">
    <vt:lpwstr>Internal</vt:lpwstr>
  </property>
  <property fmtid="{D5CDD505-2E9C-101B-9397-08002B2CF9AE}" pid="11" name="ContentTypeId">
    <vt:lpwstr>0x010100CF933682D644544EB02D4B7EC1D30091</vt:lpwstr>
  </property>
</Properties>
</file>